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nutchy_work_2018\ระบบงาน\ข้อมูลส่งสกอ\2569\STD2569\"/>
    </mc:Choice>
  </mc:AlternateContent>
  <xr:revisionPtr revIDLastSave="0" documentId="13_ncr:1_{61291944-098F-4B39-AE44-A99043E19650}" xr6:coauthVersionLast="36" xr6:coauthVersionMax="36" xr10:uidLastSave="{00000000-0000-0000-0000-000000000000}"/>
  <bookViews>
    <workbookView xWindow="0" yWindow="0" windowWidth="4665" windowHeight="6180" activeTab="5" xr2:uid="{7F4628F9-5C78-4592-B8AB-C875F5C892FF}"/>
  </bookViews>
  <sheets>
    <sheet name="สรุปนศ.2569-1" sheetId="2" r:id="rId1"/>
    <sheet name="สรุปบัณฑิต2568" sheetId="7" r:id="rId2"/>
    <sheet name="หลักฐานการนำส่ง1-2569" sheetId="8" r:id="rId3"/>
    <sheet name="บุคลากรสายวิชาการ" sheetId="10" r:id="rId4"/>
    <sheet name="สรุปบุคลากร" sheetId="11" r:id="rId5"/>
    <sheet name="รายงานภาวะมีงานทำ 2568" sheetId="12" r:id="rId6"/>
  </sheets>
  <definedNames>
    <definedName name="_xlnm.Print_Area" localSheetId="3">บุคลากรสายวิชาการ!$A$1:$AR$32</definedName>
    <definedName name="_xlnm.Print_Area" localSheetId="4">สรุปบุคลากร!$A$1:$M$44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5" i="12" l="1"/>
  <c r="B100" i="12"/>
  <c r="B94" i="12"/>
  <c r="D94" i="12"/>
  <c r="E94" i="12"/>
  <c r="F94" i="12"/>
  <c r="H94" i="12"/>
  <c r="I94" i="12"/>
  <c r="J94" i="12"/>
  <c r="L94" i="12"/>
  <c r="M94" i="12"/>
  <c r="N94" i="12"/>
  <c r="O94" i="12"/>
  <c r="P94" i="12"/>
  <c r="R94" i="12"/>
  <c r="S94" i="12"/>
  <c r="T94" i="12"/>
  <c r="U94" i="12"/>
  <c r="V94" i="12"/>
  <c r="X94" i="12"/>
  <c r="Y94" i="12"/>
  <c r="Z94" i="12"/>
  <c r="AA94" i="12"/>
  <c r="AB94" i="12"/>
  <c r="AC94" i="12"/>
  <c r="AD94" i="12"/>
  <c r="AE94" i="12"/>
  <c r="AE115" i="12"/>
  <c r="AD115" i="12"/>
  <c r="AC115" i="12"/>
  <c r="AB115" i="12"/>
  <c r="AA115" i="12"/>
  <c r="Z115" i="12"/>
  <c r="Y115" i="12"/>
  <c r="X115" i="12"/>
  <c r="V115" i="12"/>
  <c r="U115" i="12"/>
  <c r="T115" i="12"/>
  <c r="S115" i="12"/>
  <c r="R115" i="12"/>
  <c r="P115" i="12"/>
  <c r="O115" i="12"/>
  <c r="N115" i="12"/>
  <c r="M115" i="12"/>
  <c r="L115" i="12"/>
  <c r="J115" i="12"/>
  <c r="I115" i="12"/>
  <c r="H115" i="12"/>
  <c r="F115" i="12"/>
  <c r="E115" i="12"/>
  <c r="D115" i="12"/>
  <c r="AE111" i="12"/>
  <c r="AD111" i="12"/>
  <c r="AC111" i="12"/>
  <c r="AB111" i="12"/>
  <c r="AA111" i="12"/>
  <c r="Z111" i="12"/>
  <c r="Y111" i="12"/>
  <c r="X111" i="12"/>
  <c r="V111" i="12"/>
  <c r="U111" i="12"/>
  <c r="T111" i="12"/>
  <c r="S111" i="12"/>
  <c r="R111" i="12"/>
  <c r="P111" i="12"/>
  <c r="O111" i="12"/>
  <c r="N111" i="12"/>
  <c r="M111" i="12"/>
  <c r="L111" i="12"/>
  <c r="J111" i="12"/>
  <c r="I111" i="12"/>
  <c r="H111" i="12"/>
  <c r="F111" i="12"/>
  <c r="E111" i="12"/>
  <c r="D111" i="12"/>
  <c r="B111" i="12"/>
  <c r="AE100" i="12"/>
  <c r="AD100" i="12"/>
  <c r="AC100" i="12"/>
  <c r="AB100" i="12"/>
  <c r="AA100" i="12"/>
  <c r="Z100" i="12"/>
  <c r="Y100" i="12"/>
  <c r="X100" i="12"/>
  <c r="V100" i="12"/>
  <c r="U100" i="12"/>
  <c r="T100" i="12"/>
  <c r="S100" i="12"/>
  <c r="R100" i="12"/>
  <c r="P100" i="12"/>
  <c r="O100" i="12"/>
  <c r="N100" i="12"/>
  <c r="M100" i="12"/>
  <c r="L100" i="12"/>
  <c r="J100" i="12"/>
  <c r="I100" i="12"/>
  <c r="H100" i="12"/>
  <c r="F100" i="12"/>
  <c r="E100" i="12"/>
  <c r="D100" i="12"/>
  <c r="AE76" i="12"/>
  <c r="AD76" i="12"/>
  <c r="AC76" i="12"/>
  <c r="AB76" i="12"/>
  <c r="AA76" i="12"/>
  <c r="Z76" i="12"/>
  <c r="Y76" i="12"/>
  <c r="X76" i="12"/>
  <c r="V76" i="12"/>
  <c r="U76" i="12"/>
  <c r="T76" i="12"/>
  <c r="S76" i="12"/>
  <c r="R76" i="12"/>
  <c r="P76" i="12"/>
  <c r="O76" i="12"/>
  <c r="N76" i="12"/>
  <c r="M76" i="12"/>
  <c r="L76" i="12"/>
  <c r="J76" i="12"/>
  <c r="I76" i="12"/>
  <c r="H76" i="12"/>
  <c r="F76" i="12"/>
  <c r="E76" i="12"/>
  <c r="D76" i="12"/>
  <c r="B76" i="12"/>
  <c r="AE62" i="12"/>
  <c r="AD62" i="12"/>
  <c r="AC62" i="12"/>
  <c r="AB62" i="12"/>
  <c r="AA62" i="12"/>
  <c r="Z62" i="12"/>
  <c r="Y62" i="12"/>
  <c r="X62" i="12"/>
  <c r="V62" i="12"/>
  <c r="U62" i="12"/>
  <c r="T62" i="12"/>
  <c r="S62" i="12"/>
  <c r="R62" i="12"/>
  <c r="P62" i="12"/>
  <c r="O62" i="12"/>
  <c r="N62" i="12"/>
  <c r="M62" i="12"/>
  <c r="L62" i="12"/>
  <c r="J62" i="12"/>
  <c r="I62" i="12"/>
  <c r="H62" i="12"/>
  <c r="F62" i="12"/>
  <c r="E62" i="12"/>
  <c r="D62" i="12"/>
  <c r="B62" i="12"/>
  <c r="AE45" i="12"/>
  <c r="AD45" i="12"/>
  <c r="AC45" i="12"/>
  <c r="AB45" i="12"/>
  <c r="AA45" i="12"/>
  <c r="Z45" i="12"/>
  <c r="Y45" i="12"/>
  <c r="X45" i="12"/>
  <c r="V45" i="12"/>
  <c r="U45" i="12"/>
  <c r="T45" i="12"/>
  <c r="S45" i="12"/>
  <c r="R45" i="12"/>
  <c r="P45" i="12"/>
  <c r="O45" i="12"/>
  <c r="N45" i="12"/>
  <c r="M45" i="12"/>
  <c r="L45" i="12"/>
  <c r="J45" i="12"/>
  <c r="I45" i="12"/>
  <c r="H45" i="12"/>
  <c r="F45" i="12"/>
  <c r="E45" i="12"/>
  <c r="D45" i="12"/>
  <c r="B45" i="12"/>
  <c r="AE30" i="12"/>
  <c r="AD30" i="12"/>
  <c r="AC30" i="12"/>
  <c r="AB30" i="12"/>
  <c r="AA30" i="12"/>
  <c r="Z30" i="12"/>
  <c r="Y30" i="12"/>
  <c r="X30" i="12"/>
  <c r="V30" i="12"/>
  <c r="U30" i="12"/>
  <c r="T30" i="12"/>
  <c r="S30" i="12"/>
  <c r="R30" i="12"/>
  <c r="P30" i="12"/>
  <c r="O30" i="12"/>
  <c r="N30" i="12"/>
  <c r="M30" i="12"/>
  <c r="L30" i="12"/>
  <c r="J30" i="12"/>
  <c r="I30" i="12"/>
  <c r="H30" i="12"/>
  <c r="F30" i="12"/>
  <c r="E30" i="12"/>
  <c r="D30" i="12"/>
  <c r="B30" i="12"/>
  <c r="AE25" i="12"/>
  <c r="AD25" i="12"/>
  <c r="AC25" i="12"/>
  <c r="AB25" i="12"/>
  <c r="AA25" i="12"/>
  <c r="Z25" i="12"/>
  <c r="Y25" i="12"/>
  <c r="X25" i="12"/>
  <c r="V25" i="12"/>
  <c r="U25" i="12"/>
  <c r="T25" i="12"/>
  <c r="S25" i="12"/>
  <c r="R25" i="12"/>
  <c r="P25" i="12"/>
  <c r="O25" i="12"/>
  <c r="N25" i="12"/>
  <c r="M25" i="12"/>
  <c r="L25" i="12"/>
  <c r="J25" i="12"/>
  <c r="I25" i="12"/>
  <c r="H25" i="12"/>
  <c r="F25" i="12"/>
  <c r="E25" i="12"/>
  <c r="D25" i="12"/>
  <c r="B25" i="12"/>
  <c r="S39" i="11"/>
  <c r="R39" i="11"/>
  <c r="Q39" i="11"/>
  <c r="S40" i="11" s="1"/>
  <c r="J35" i="11"/>
  <c r="E35" i="11"/>
  <c r="K34" i="11"/>
  <c r="K35" i="11" s="1"/>
  <c r="J34" i="11"/>
  <c r="I34" i="11"/>
  <c r="I35" i="11" s="1"/>
  <c r="H34" i="11"/>
  <c r="O35" i="11" s="1"/>
  <c r="G34" i="11"/>
  <c r="G35" i="11" s="1"/>
  <c r="F34" i="11"/>
  <c r="E34" i="11"/>
  <c r="E36" i="11" s="1"/>
  <c r="D34" i="11"/>
  <c r="E39" i="11" s="1"/>
  <c r="C34" i="11"/>
  <c r="C35" i="11" s="1"/>
  <c r="L33" i="11"/>
  <c r="L32" i="11"/>
  <c r="L31" i="11"/>
  <c r="L30" i="11"/>
  <c r="L29" i="11"/>
  <c r="P28" i="11"/>
  <c r="O28" i="11"/>
  <c r="L28" i="11"/>
  <c r="P27" i="11"/>
  <c r="O27" i="11"/>
  <c r="L27" i="11"/>
  <c r="P26" i="11"/>
  <c r="O26" i="11"/>
  <c r="L26" i="11"/>
  <c r="P25" i="11"/>
  <c r="O25" i="11"/>
  <c r="L25" i="11"/>
  <c r="P24" i="11"/>
  <c r="O24" i="11"/>
  <c r="L24" i="11"/>
  <c r="P23" i="11"/>
  <c r="O23" i="11"/>
  <c r="L23" i="11"/>
  <c r="P22" i="11"/>
  <c r="O22" i="11"/>
  <c r="L22" i="11"/>
  <c r="P21" i="11"/>
  <c r="O21" i="11"/>
  <c r="L21" i="11"/>
  <c r="P20" i="11"/>
  <c r="O20" i="11"/>
  <c r="L20" i="11"/>
  <c r="P19" i="11"/>
  <c r="O19" i="11"/>
  <c r="L19" i="11"/>
  <c r="P18" i="11"/>
  <c r="O18" i="11"/>
  <c r="L18" i="11"/>
  <c r="P17" i="11"/>
  <c r="O17" i="11"/>
  <c r="L17" i="11"/>
  <c r="P16" i="11"/>
  <c r="P15" i="11" s="1"/>
  <c r="O16" i="11"/>
  <c r="Q20" i="11" s="1"/>
  <c r="L16" i="11"/>
  <c r="L14" i="11"/>
  <c r="L13" i="11"/>
  <c r="P12" i="11"/>
  <c r="O12" i="11"/>
  <c r="N12" i="11"/>
  <c r="L12" i="11"/>
  <c r="P11" i="11"/>
  <c r="O11" i="11"/>
  <c r="N11" i="11"/>
  <c r="L11" i="11"/>
  <c r="P10" i="11"/>
  <c r="O10" i="11"/>
  <c r="N10" i="11"/>
  <c r="L10" i="11"/>
  <c r="P9" i="11"/>
  <c r="O9" i="11"/>
  <c r="N9" i="11"/>
  <c r="L9" i="11"/>
  <c r="P8" i="11"/>
  <c r="O8" i="11"/>
  <c r="N8" i="11"/>
  <c r="L8" i="11"/>
  <c r="P7" i="11"/>
  <c r="P34" i="11" s="1"/>
  <c r="O7" i="11"/>
  <c r="O34" i="11" s="1"/>
  <c r="N7" i="11"/>
  <c r="N16" i="11" s="1"/>
  <c r="L7" i="11"/>
  <c r="L34" i="11" s="1"/>
  <c r="G94" i="12" l="1"/>
  <c r="K94" i="12"/>
  <c r="W94" i="12"/>
  <c r="K62" i="12"/>
  <c r="Q94" i="12"/>
  <c r="Q45" i="12"/>
  <c r="I46" i="12"/>
  <c r="N46" i="12"/>
  <c r="G76" i="12"/>
  <c r="E101" i="12"/>
  <c r="Y101" i="12"/>
  <c r="AC101" i="12"/>
  <c r="N101" i="12"/>
  <c r="S46" i="12"/>
  <c r="X46" i="12"/>
  <c r="AB46" i="12"/>
  <c r="E46" i="12"/>
  <c r="J46" i="12"/>
  <c r="O46" i="12"/>
  <c r="Y46" i="12"/>
  <c r="AC46" i="12"/>
  <c r="S101" i="12"/>
  <c r="S116" i="12" s="1"/>
  <c r="B101" i="12"/>
  <c r="AE101" i="12"/>
  <c r="K115" i="12"/>
  <c r="D46" i="12"/>
  <c r="X101" i="12"/>
  <c r="W25" i="12"/>
  <c r="Q30" i="12"/>
  <c r="Q62" i="12"/>
  <c r="O101" i="12"/>
  <c r="T101" i="12"/>
  <c r="Q115" i="12"/>
  <c r="W62" i="12"/>
  <c r="AB101" i="12"/>
  <c r="R46" i="12"/>
  <c r="V46" i="12"/>
  <c r="AA46" i="12"/>
  <c r="AE46" i="12"/>
  <c r="T46" i="12"/>
  <c r="K76" i="12"/>
  <c r="I101" i="12"/>
  <c r="AA101" i="12"/>
  <c r="L101" i="12"/>
  <c r="P101" i="12"/>
  <c r="W115" i="12"/>
  <c r="K25" i="12"/>
  <c r="Q111" i="12"/>
  <c r="M101" i="12"/>
  <c r="U101" i="12"/>
  <c r="D101" i="12"/>
  <c r="J101" i="12"/>
  <c r="F101" i="12"/>
  <c r="Z101" i="12"/>
  <c r="AD101" i="12"/>
  <c r="H101" i="12"/>
  <c r="R101" i="12"/>
  <c r="V101" i="12"/>
  <c r="W76" i="12"/>
  <c r="Q76" i="12"/>
  <c r="G62" i="12"/>
  <c r="W45" i="12"/>
  <c r="F46" i="12"/>
  <c r="L46" i="12"/>
  <c r="U46" i="12"/>
  <c r="Z46" i="12"/>
  <c r="AD46" i="12"/>
  <c r="K45" i="12"/>
  <c r="B46" i="12"/>
  <c r="H46" i="12"/>
  <c r="M46" i="12"/>
  <c r="G45" i="12"/>
  <c r="P46" i="12"/>
  <c r="G25" i="12"/>
  <c r="Q25" i="12"/>
  <c r="G30" i="12"/>
  <c r="K30" i="12"/>
  <c r="W30" i="12"/>
  <c r="Q100" i="12"/>
  <c r="G111" i="12"/>
  <c r="K111" i="12"/>
  <c r="W111" i="12"/>
  <c r="G115" i="12"/>
  <c r="G100" i="12"/>
  <c r="K100" i="12"/>
  <c r="W100" i="12"/>
  <c r="E38" i="11"/>
  <c r="Q40" i="11"/>
  <c r="Q12" i="11"/>
  <c r="I39" i="11"/>
  <c r="AB116" i="12" l="1"/>
  <c r="W46" i="12"/>
  <c r="N116" i="12"/>
  <c r="B116" i="12"/>
  <c r="G101" i="12"/>
  <c r="E116" i="12"/>
  <c r="Y116" i="12"/>
  <c r="U116" i="12"/>
  <c r="J116" i="12"/>
  <c r="AC116" i="12"/>
  <c r="T116" i="12"/>
  <c r="I116" i="12"/>
  <c r="X116" i="12"/>
  <c r="V116" i="12"/>
  <c r="O116" i="12"/>
  <c r="AE116" i="12"/>
  <c r="Q101" i="12"/>
  <c r="D116" i="12"/>
  <c r="G46" i="12"/>
  <c r="M116" i="12"/>
  <c r="L116" i="12"/>
  <c r="AA116" i="12"/>
  <c r="F116" i="12"/>
  <c r="P116" i="12"/>
  <c r="W101" i="12"/>
  <c r="AD116" i="12"/>
  <c r="K46" i="12"/>
  <c r="R116" i="12"/>
  <c r="Z116" i="12"/>
  <c r="H116" i="12"/>
  <c r="K101" i="12"/>
  <c r="Q46" i="12"/>
  <c r="E40" i="11"/>
  <c r="G39" i="11"/>
  <c r="K116" i="12" l="1"/>
  <c r="W116" i="12"/>
  <c r="G116" i="12"/>
  <c r="Q116" i="12"/>
  <c r="AG28" i="10"/>
  <c r="S24" i="10"/>
  <c r="M24" i="10"/>
  <c r="G24" i="10"/>
  <c r="BD22" i="10"/>
  <c r="AV22" i="10"/>
  <c r="U20" i="10"/>
  <c r="AL15" i="10"/>
  <c r="R20" i="10" s="1"/>
  <c r="AJ15" i="10"/>
  <c r="AF15" i="10"/>
  <c r="AC15" i="10"/>
  <c r="P24" i="10" s="1"/>
  <c r="Z15" i="10"/>
  <c r="M20" i="10" s="1"/>
  <c r="W15" i="10"/>
  <c r="N24" i="10" s="1"/>
  <c r="S15" i="10"/>
  <c r="M15" i="10"/>
  <c r="Y28" i="10" s="1"/>
  <c r="J15" i="10"/>
  <c r="G15" i="10"/>
  <c r="F24" i="10" s="1"/>
  <c r="C15" i="10"/>
  <c r="AU14" i="10"/>
  <c r="AT14" i="10"/>
  <c r="AQ14" i="10"/>
  <c r="AP14" i="10"/>
  <c r="C28" i="10" s="1"/>
  <c r="AO14" i="10"/>
  <c r="AN16" i="10" s="1"/>
  <c r="AM14" i="10"/>
  <c r="AM15" i="10" s="1"/>
  <c r="AD28" i="10" s="1"/>
  <c r="AL14" i="10"/>
  <c r="AK14" i="10"/>
  <c r="T24" i="10" s="1"/>
  <c r="AJ14" i="10"/>
  <c r="AI14" i="10"/>
  <c r="AH14" i="10"/>
  <c r="R24" i="10" s="1"/>
  <c r="AF14" i="10"/>
  <c r="AE14" i="10"/>
  <c r="AD14" i="10"/>
  <c r="AC14" i="10"/>
  <c r="AB14" i="10"/>
  <c r="AA14" i="10"/>
  <c r="BC22" i="10" s="1"/>
  <c r="BB23" i="10" s="1"/>
  <c r="Z14" i="10"/>
  <c r="Y14" i="10"/>
  <c r="BA22" i="10" s="1"/>
  <c r="X14" i="10"/>
  <c r="AZ22" i="10" s="1"/>
  <c r="AY23" i="10" s="1"/>
  <c r="W14" i="10"/>
  <c r="V14" i="10"/>
  <c r="L24" i="10" s="1"/>
  <c r="U14" i="10"/>
  <c r="AW22" i="10" s="1"/>
  <c r="T14" i="10"/>
  <c r="S14" i="10"/>
  <c r="P14" i="10"/>
  <c r="O14" i="10"/>
  <c r="AG20" i="10" s="1"/>
  <c r="M14" i="10"/>
  <c r="L14" i="10"/>
  <c r="K14" i="10"/>
  <c r="C24" i="10" s="1"/>
  <c r="J14" i="10"/>
  <c r="I14" i="10"/>
  <c r="D24" i="10" s="1"/>
  <c r="H14" i="10"/>
  <c r="G14" i="10"/>
  <c r="F14" i="10"/>
  <c r="E14" i="10"/>
  <c r="D14" i="10"/>
  <c r="C14" i="10"/>
  <c r="B24" i="10" s="1"/>
  <c r="AR13" i="10"/>
  <c r="AN13" i="10"/>
  <c r="AN14" i="10" s="1"/>
  <c r="BC12" i="10"/>
  <c r="BD12" i="10" s="1"/>
  <c r="BB12" i="10"/>
  <c r="BA12" i="10"/>
  <c r="AG12" i="10"/>
  <c r="AR12" i="10" s="1"/>
  <c r="N12" i="10"/>
  <c r="AT12" i="10" s="1"/>
  <c r="BB11" i="10"/>
  <c r="BD11" i="10" s="1"/>
  <c r="BA11" i="10"/>
  <c r="AY11" i="10"/>
  <c r="AX11" i="10"/>
  <c r="AZ11" i="10" s="1"/>
  <c r="AW11" i="10"/>
  <c r="AT11" i="10"/>
  <c r="N11" i="10"/>
  <c r="B11" i="10"/>
  <c r="AR11" i="10" s="1"/>
  <c r="AS11" i="10" s="1"/>
  <c r="BB10" i="10"/>
  <c r="BA10" i="10"/>
  <c r="BD10" i="10" s="1"/>
  <c r="AY10" i="10"/>
  <c r="AX10" i="10"/>
  <c r="AW10" i="10"/>
  <c r="AZ10" i="10" s="1"/>
  <c r="AT10" i="10"/>
  <c r="AR10" i="10"/>
  <c r="AS10" i="10" s="1"/>
  <c r="N10" i="10"/>
  <c r="B10" i="10"/>
  <c r="AU10" i="10" s="1"/>
  <c r="BB9" i="10"/>
  <c r="BA9" i="10"/>
  <c r="BD9" i="10" s="1"/>
  <c r="AY9" i="10"/>
  <c r="AX9" i="10"/>
  <c r="AZ9" i="10" s="1"/>
  <c r="AW9" i="10"/>
  <c r="AR9" i="10"/>
  <c r="N9" i="10"/>
  <c r="AT9" i="10" s="1"/>
  <c r="B9" i="10"/>
  <c r="AU9" i="10" s="1"/>
  <c r="BC8" i="10"/>
  <c r="BC14" i="10" s="1"/>
  <c r="BB8" i="10"/>
  <c r="BA8" i="10"/>
  <c r="BD8" i="10" s="1"/>
  <c r="AY8" i="10"/>
  <c r="AX8" i="10"/>
  <c r="AW8" i="10"/>
  <c r="AZ8" i="10" s="1"/>
  <c r="AT8" i="10"/>
  <c r="N8" i="10"/>
  <c r="B8" i="10"/>
  <c r="AR8" i="10" s="1"/>
  <c r="AS8" i="10" s="1"/>
  <c r="BB7" i="10"/>
  <c r="BD7" i="10" s="1"/>
  <c r="BA7" i="10"/>
  <c r="BA14" i="10" s="1"/>
  <c r="BA15" i="10" s="1"/>
  <c r="AY7" i="10"/>
  <c r="AY14" i="10" s="1"/>
  <c r="AX7" i="10"/>
  <c r="AX14" i="10" s="1"/>
  <c r="AW7" i="10"/>
  <c r="BF14" i="10" s="1"/>
  <c r="AV7" i="10"/>
  <c r="AZ7" i="10" s="1"/>
  <c r="AT7" i="10"/>
  <c r="AT15" i="10" s="1"/>
  <c r="AR7" i="10"/>
  <c r="N7" i="10"/>
  <c r="AV16" i="10" s="1"/>
  <c r="B7" i="10"/>
  <c r="AU7" i="10" s="1"/>
  <c r="BD14" i="10" l="1"/>
  <c r="BE11" i="10"/>
  <c r="AR14" i="10"/>
  <c r="W24" i="10"/>
  <c r="AZ14" i="10"/>
  <c r="Q24" i="10"/>
  <c r="AU11" i="10"/>
  <c r="AV14" i="10"/>
  <c r="O15" i="10"/>
  <c r="AA28" i="10" s="1"/>
  <c r="Y29" i="10" s="1"/>
  <c r="N20" i="10"/>
  <c r="X20" i="10"/>
  <c r="AX22" i="10"/>
  <c r="BE22" i="10" s="1"/>
  <c r="E24" i="10"/>
  <c r="I24" i="10" s="1"/>
  <c r="K24" i="10"/>
  <c r="O24" i="10"/>
  <c r="B28" i="10"/>
  <c r="D28" i="10" s="1"/>
  <c r="AS7" i="10"/>
  <c r="AS12" i="10" s="1"/>
  <c r="AU8" i="10"/>
  <c r="AU15" i="10" s="1"/>
  <c r="N14" i="10"/>
  <c r="AW14" i="10"/>
  <c r="AK15" i="10"/>
  <c r="AY12" i="10"/>
  <c r="AZ12" i="10" s="1"/>
  <c r="AG14" i="10"/>
  <c r="BB14" i="10"/>
  <c r="B15" i="10"/>
  <c r="AG15" i="10"/>
  <c r="D20" i="10" s="1"/>
  <c r="H20" i="10"/>
  <c r="L20" i="10"/>
  <c r="N15" i="10"/>
  <c r="AH15" i="10"/>
  <c r="I20" i="10"/>
  <c r="AG16" i="10" l="1"/>
  <c r="AV15" i="10"/>
  <c r="AV23" i="10"/>
  <c r="C20" i="10"/>
  <c r="N16" i="10"/>
  <c r="B17" i="10" s="1"/>
  <c r="Y24" i="10"/>
  <c r="B20" i="10"/>
  <c r="K20" i="10"/>
  <c r="O20" i="10" s="1"/>
  <c r="G20" i="10"/>
  <c r="J20" i="10" s="1"/>
  <c r="E20" i="10" l="1"/>
  <c r="D83" i="7" l="1"/>
  <c r="D82" i="7"/>
  <c r="D81" i="7"/>
  <c r="D80" i="7"/>
  <c r="D79" i="7"/>
  <c r="D78" i="7"/>
  <c r="D77" i="7"/>
  <c r="D76" i="7"/>
  <c r="D75" i="7"/>
  <c r="D74" i="7"/>
  <c r="D73" i="7"/>
  <c r="D72" i="7"/>
  <c r="D68" i="7"/>
  <c r="D67" i="7"/>
  <c r="D66" i="7"/>
  <c r="D65" i="7"/>
  <c r="D64" i="7"/>
  <c r="D63" i="7"/>
  <c r="D62" i="7"/>
  <c r="D61" i="7"/>
  <c r="D60" i="7"/>
  <c r="D59" i="7"/>
  <c r="D58" i="7"/>
  <c r="D57" i="7"/>
  <c r="D56" i="7"/>
  <c r="D52" i="7"/>
  <c r="D51" i="7"/>
  <c r="D50" i="7"/>
  <c r="D49" i="7"/>
  <c r="D48" i="7"/>
  <c r="D47" i="7"/>
  <c r="D46" i="7"/>
  <c r="D45" i="7"/>
  <c r="D44" i="7"/>
  <c r="D43" i="7"/>
  <c r="D42" i="7"/>
  <c r="D41" i="7"/>
  <c r="D40" i="7"/>
  <c r="D36" i="7"/>
  <c r="D35" i="7"/>
  <c r="D34" i="7"/>
  <c r="D33" i="7"/>
  <c r="D32" i="7"/>
  <c r="D31" i="7"/>
  <c r="D30" i="7"/>
  <c r="D29" i="7"/>
  <c r="D28" i="7"/>
  <c r="D27" i="7"/>
  <c r="D26" i="7"/>
  <c r="D25" i="7"/>
  <c r="D24" i="7"/>
  <c r="D20" i="7"/>
  <c r="D19" i="7"/>
  <c r="D18" i="7"/>
  <c r="D17" i="7"/>
  <c r="D16" i="7"/>
  <c r="D15" i="7"/>
  <c r="D14" i="7"/>
  <c r="C10" i="7"/>
  <c r="D7" i="7" s="1"/>
  <c r="D9" i="7"/>
  <c r="D8" i="7"/>
  <c r="D6" i="7"/>
  <c r="D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Powerantz@Hotmail.com</author>
    <author>ssssss</author>
    <author>99-pc</author>
    <author>FasterUser</author>
    <author>at</author>
    <author>akara</author>
  </authors>
  <commentList>
    <comment ref="H7" authorId="0" shapeId="0" xr:uid="{B1F570F2-9D63-4115-BED0-436A2A337394}">
      <text>
        <r>
          <rPr>
            <sz val="8"/>
            <color indexed="10"/>
            <rFont val="Tahoma"/>
            <family val="2"/>
          </rPr>
          <t>เพิ่ม อ.อวยชัย วงศ์รัตน์ เมื่อ 7 ก.ย.2554
ผศ.ธเนศ ตั้งจิตเจริญเลิศ 9 ก.ย. 57</t>
        </r>
        <r>
          <rPr>
            <sz val="8"/>
            <color indexed="81"/>
            <rFont val="Tahoma"/>
            <family val="2"/>
          </rPr>
          <t xml:space="preserve">
ผศ.อดิศักดิ์  ทองช่วย  3 มี.ค.2559
ผศ.พิมล  จันทร์ขำ  ตั้งแต่วันที่ 25 ต.ค.2561
ผศ.อิสรี  ศรีคุณ  ตั้งแต่วันที่ 21 มิ.ย.2561</t>
        </r>
      </text>
    </comment>
    <comment ref="I7" authorId="1" shapeId="0" xr:uid="{CB0D91C5-4322-497A-8447-B0C233AF6CBD}">
      <text>
        <r>
          <rPr>
            <b/>
            <sz val="9"/>
            <color indexed="81"/>
            <rFont val="Tahoma"/>
            <family val="2"/>
          </rPr>
          <t xml:space="preserve">1. ผศ.ดร.กุสุมา  ผลาพรม
2. ผศ.ดร.จักรภพ    พูนสิน
3. ผศ.ดร.ศศิธร  คนทน
4. ผศ.ดร.สถาพร  ปกป้อง
5. ผศ.ดร.อภิชาติ    มาศมาลัย
</t>
        </r>
      </text>
    </comment>
    <comment ref="K7" authorId="2" shapeId="0" xr:uid="{53F94E28-515D-48B5-90E2-DB44EE5BF00D}">
      <text>
        <r>
          <rPr>
            <b/>
            <sz val="9"/>
            <color indexed="81"/>
            <rFont val="Tahoma"/>
            <family val="2"/>
          </rPr>
          <t>รศ.ประกาศิต  โสไกร ตั้งแต่วันที่ 24 ก.ค.62</t>
        </r>
      </text>
    </comment>
    <comment ref="L7" authorId="3" shapeId="0" xr:uid="{6DDDED78-156B-466F-9CA4-AA17AB5FDC8A}">
      <text>
        <r>
          <rPr>
            <b/>
            <sz val="12"/>
            <color indexed="10"/>
            <rFont val="Tahoma"/>
            <family val="2"/>
          </rPr>
          <t xml:space="preserve">1. รศ.ดร.ศุภลักษณ์  ใจเรือง ตั้งแต่วันที่ 13 พ.ค.2564
2. รศ.ดร.กรินทร์  กาญทนานนท์ รับโอน 7 พ.ย.2565
3. รศ.ดร.มณฑล  จันทร์แจ่มใส ตั้งแต่วันที่ 18 ก.ค. 2566
</t>
        </r>
      </text>
    </comment>
    <comment ref="X7" authorId="3" shapeId="0" xr:uid="{2A55D523-EB04-4A0F-8176-D483BBEC50F4}">
      <text>
        <r>
          <rPr>
            <b/>
            <sz val="14"/>
            <color indexed="39"/>
            <rFont val="TH SarabunPSK"/>
            <family val="2"/>
          </rPr>
          <t xml:space="preserve">    ผศ.พัฑรา  สืบศิริ (นาง)  ตั้งแต่ 1 พ.ย.2555
2. ผศ.ธงชัย  ทองอยู่  ตั้งแต่วันที่ 24 พ.ย.2560
3. ผศ.รุจิราภา  งามสระคู  ตั้งแต่วันที่ 30 พ.ค.2561
4. ผศ.วรัญญู  ศิริวรรณ์ ตั้งแต่วันที่ 31 มี.ค.2564
5. ผศ.อภิสิทธิ์  อุปกิจ ตั้งแต่วันที่ 17 มี.ค.2564
6. ผศ.กีรดิษ  สายพัทลุง ตั้งแต่วันที่ 8 ก.พ.2564
    ผศ.รัฐพล  สังคะสุข ตั้งแต่วันที่ 16 ก.ค.2563
7. ผศ.ชนิภา  นิวาสานนท์  ตั้งแต่วันที่ 21 ก.พ.2565
8. ผศ.รุ่งเรือง  มุศิริ  ตั้งแต่วันที่ 26 เม.ย. 2565
9. ผศ.สุภิญโญ  วงศ์เพม  ตั้งแต่วันที่ 29 ก.ย.2565
10. ผศ.สุขุมาล  เหรียญทอง  ตั้งแต่วันที่ 18 ต.ค.2565
11. ผศ.ราชัน  แพ่งประเสริฐ  ตั้งแต่วันที่ 10 มิ.ย.2565
12. ผศ.นพพร  บึกแว่น  ตั้งแต่วันที่ 28 พ.ย.2566
13. ผศ.ณัฐวรรธน์  วรเนตรสุทธิกุล  ตั้งแต่วันที่ 26 มี.ค.2567
14. ผศ.ภัทรพล  วรประชา  ตั้งแต่วันที่ 1 ส.ค.2568</t>
        </r>
      </text>
    </comment>
    <comment ref="Y7" authorId="3" shapeId="0" xr:uid="{55CD9C75-94E1-45E6-A801-BDA1D53538C1}">
      <text>
        <r>
          <rPr>
            <b/>
            <sz val="14"/>
            <color indexed="10"/>
            <rFont val="TH SarabunPSK"/>
            <family val="2"/>
          </rPr>
          <t>1. ผศ.ดร.ชาญชัย วัลิสุต
2. ผศ.ดร.กฤษณ์ชาคริตส  ณวัฒนประเสริฐ
3. ผศ.ดร.สุรสีห์  พราหมณ์แก้ว
4. ผศ.ดร.ปวีณา  ปรีชญากุล
5. ผศ.ดร.จุฬาลักษณ์ ชาญกูล ตั้งแต่วันที่ 22 ก.พ.64
6. ผศ.ดร.อัธยานันท์  จิตรโรจนรักษ์ ตั้งแต่วันที่ 10 ก.ย.2564
7. ผศ.ดร.เศรษฐภูมิ  เถาชารี   ตั้งแต่วันที่ 24 ส.ค.2567
8. ผศ.ดร.รัฐพล  สังคะสุข ตั้งแต่วันที่ 16 ก.ค.2563</t>
        </r>
      </text>
    </comment>
    <comment ref="AB7" authorId="3" shapeId="0" xr:uid="{B346837F-0FE6-4F39-A671-615A83769999}">
      <text>
        <r>
          <rPr>
            <b/>
            <sz val="14"/>
            <color indexed="10"/>
            <rFont val="TH SarabunPSK"/>
            <family val="2"/>
          </rPr>
          <t>1. รศ.ดร.ธนาวุฒิ  ขุนทอง
2. รศ.ดร.อนันตกุล  อินทรผดุง  ตั้งแต่วันที่ 30 มิ.ย.2566</t>
        </r>
      </text>
    </comment>
    <comment ref="AE7" authorId="3" shapeId="0" xr:uid="{34006E61-C73E-410C-BEAA-9065E5BC5283}">
      <text>
        <r>
          <rPr>
            <b/>
            <sz val="14"/>
            <color indexed="10"/>
            <rFont val="TH SarabunPSK"/>
            <family val="2"/>
          </rPr>
          <t>1. ศ.ดร.ณัฎฐ์  มากุล</t>
        </r>
      </text>
    </comment>
    <comment ref="C8" authorId="0" shapeId="0" xr:uid="{B64CE2C6-D38E-4971-AC6B-3998031DB9CD}">
      <text>
        <r>
          <rPr>
            <b/>
            <sz val="14"/>
            <color indexed="10"/>
            <rFont val="TH SarabunPSK"/>
            <family val="2"/>
          </rPr>
          <t>น.ส.เสาวรส  พวงแก้ว</t>
        </r>
      </text>
    </comment>
    <comment ref="I8" authorId="0" shapeId="0" xr:uid="{5F4403AD-AAFC-4AB8-9F4B-5B4E201370E6}">
      <text>
        <r>
          <rPr>
            <b/>
            <sz val="8"/>
            <color indexed="81"/>
            <rFont val="Tahoma"/>
            <family val="2"/>
          </rPr>
          <t>1. ผศ.ดร.ชาติเมธี   หงษา  23 ธ.ค.2559
2. ผศ.ดร.สราวุธ    ณ  พัทลุง  18 ต.ค.2561
3. ผศ.ดร.ประยูร  ป้อมสุวรรณ  19 ต.ค.2561</t>
        </r>
      </text>
    </comment>
    <comment ref="L8" authorId="2" shapeId="0" xr:uid="{B2EADBAB-FFA3-43AA-9CC5-963F8191D3F8}">
      <text>
        <r>
          <rPr>
            <b/>
            <sz val="9"/>
            <color indexed="81"/>
            <rFont val="Tahoma"/>
            <family val="2"/>
          </rPr>
          <t xml:space="preserve">1. รศ.ดร.ประจักษ์  ไม้เจริญ  ตั้งแต่วันที่ 16 ต.ค.2561
2. รศ.ดร.อินทิรา   จารุจินดา  ตั้งแต่วันที่ 1 มี.ค. 2565
</t>
        </r>
      </text>
    </comment>
    <comment ref="X8" authorId="1" shapeId="0" xr:uid="{F461E445-0B3B-448A-864D-56554CAEE390}">
      <text>
        <r>
          <rPr>
            <b/>
            <sz val="9"/>
            <color indexed="81"/>
            <rFont val="Tahoma"/>
            <family val="2"/>
          </rPr>
          <t>1. ผศ.กษิดิศ  วัชรพรรณ  ตั้งแต่วันที่ 24 ส.ค.2560
2. ผศ.ปัณณ์ณัช  ธนัทพรรษรัตน์  ตั้งแต่วันที่ 20 ก.ย.2561
3. ผศ.รัศมี   สุทธโส  ตั้งแต่วันที่ 17 ก.ย. 2563
4. ผศ.ธีรตา  นุ่มเจริญ  ตั้งแต่วันที่ 8 ต.ค.2563
5. ผศ.ณัฐ  จันทโรทัย ตั้งแต่วันที่ 22 ก.ย.2564
6 ผศ.ฉัตรศิริ  กลั่งเนียม ตั้งแต่วันที่ 11 ต.ค.2564
7. ผศ.นนทนันท์  แย้มวงษ์  ตั้งแต่วันที่ 27 ก.ย.2565
8. ผศ.จิราพร  เนตรสมบัติผล ตั้งแต่วันที่ 14 พ.ย.2566
9. ผศ.ชนิศา  เพ็งวิชัย ตั้งแต่วันที่ 28 ส.ค.68
10. ผศ.ธนกฤต  มีสมจิตร ตั้งแต่วันที่ 2 ต.ค.2567
11. ผศ.กิตติศักดิ์  คงพูน ตั้งแต่วันที่ 11 ต.ค.2567
12. ผศ.โกเมศ  จงเจริญ ตั้งแต่วันที่ 13 ก.พ.2568</t>
        </r>
      </text>
    </comment>
    <comment ref="Y8" authorId="0" shapeId="0" xr:uid="{6C34BBFC-37E9-49AD-9D4E-23C2CB95218C}">
      <text>
        <r>
          <rPr>
            <b/>
            <sz val="14"/>
            <color indexed="39"/>
            <rFont val="TH SarabunPSK"/>
            <family val="2"/>
          </rPr>
          <t>1. ผศ.ดร.อุเทน ทองทิพย์
    ผศ.ดร.สมพร  เหลาฉลาด  ตั้งแต่วันที่ 18 ต.ค.2559
2. ผศ.ดร.วิชยานนท์  สุทธโส  ตั้งแต่วันที่ 26 มกราคม 2560
3. ผศ.ดร.ศิวริน  แสงอาวุธ  แต่งตั้งวันที่ 10 ต.ค.2560
4. ผศ.ดร.เมธี  ทรัพย์ประสพโชค ตั้งแต่วันที่ 14 ก.พ.2561
5. ผศ.ดร.พูไทย  วันหากิจ  ตั้งแต่วันที่ 1 พ.ย.2561
6. ผศ.ดร.ปรารถนา  ผดุงพจน์  ตั้งแต่วันที่ 17 ส.ค.2560
7. ผศ.ดร.ณวัฒน์  หลาวทอง  ตั้งแต่วันที่ 20 มิ.ย.2561
8. ผศ.ดร.สืบวงศ์  กาฬวงศ์  ตั้งแต่วันที่ 24 ก.ย.2561
9. ผศ.ดร.ปฐมชนก  ศิริพัชระ  ตั้งแต่วันที่ 18 ต.ค.2561
10. ผศ.ดร.ยงยุทธ  ขำคง   ตั้งแต่วันที่ 12 ธ.ค.2561
11. ผศ.ดร.วีระศักดิ์  พุ่มเพ็ชร  ตั้งแต่วันที่ 18 ต.ค.2561
12. ผศ.ดร.กัญณภัทร  นิธิศวราภากุล  ตั้งแต่วันที่ 22 ส.ค.2561
     ผศ.ดร.ณัฐดนัย  สุภัทรากุล  ตั้งแต่วันที่ 29 ม.ค.2562
13. ผศ.ดร.อรุณ  ไชยนิตย์  ตั้งแต่วันที่ 18 ต.ค.2561
14. ผศ.ดร.ฉันทัส  เพียรธรรม  ตั้งแต่วันที่ 22 ต.ค.2561
15. ผศ.ดร.วรรณพร บุญญาสถิตย์  ตั้งแต่วันที่ 24 เม.ย.2561
16. ผศ.ดร.รวิกานต์  อำนวย  ตั้งแต่วันที่ 5 ต.ค.2561
17. ผศ.ดร.พัลยมน  สินหนัง  ตั้งแต่วันที่ 17 ต.ค.2563
18. ผศ.ดร.อักษร  สวัสดี  ตั้งแต่วันที่ 12 ต.ค.2561
19. ผศ.ดร.สุธี  แก้วเขียว  ตั้งแต่วันที่ 24 ต.ค.2561
20. ผศ.ดร.วีรพล  วีรพลางกูร ตั้งแต่วันที่ 28 ม.ค.2564
21. ผศ.ดร.ภิญญาพัชญ์  ติบวงษา  ตั้งแต่วันที่ 24 ก.ย.2561
     ผศ.ดร.พรเพชร  ชลศักดิ์ตระกูล ตั้งแต่วันที่ 18 มี.ค.2564
22. ผศ.ดร.นงศิรนารถ  กุศลวงษ์  ตั้งแต่วันที่ 12 ต.ค.2564
23. ผศ.ว่าที่ ร.ต.ดร.หญิงนันทัชพร  ปานะรัตน์  ตั้งแต่วันที่ 30 ก.ย.2564
24. ผศ.ดร.พลิสา  สุนทรเศวต  ตั้งแต่วันที่ 12 ต.ค.2564
     ผศ.ดร.วชิรวิทย์  วิชาสวัสดิ์  ตั้งแต่วันที่ 14 ต.ค.2564
25. ผศ.ดร.ทรงยศ  สาโรจน์ ตั้งแต่วันที่ 21 มี.ค.2565
26. ผศ.ดร.จนัญญา  งามเนตร ตั้งแต่วันที่ 20 ก.ค.2564
27. ผศ.ดร.ภาวิณี  พนมวัน ณ อยุธยา ตั้งแต่วันที่ 22 ก.ค.2564
28. ผศ.ดร.ณัฏฐา  เกิดทรัพย์  ตั้งแต่วันที่ 4 เม.ย.2565
     ผศ.ดร.ณัฐพัชร์  เพ็ชรอาภรณ์  ตั้งแต่วันที่ 26 ก.ย.2561
29. ผศ.ดร.ภราดร  กาญจนสุธรรม  ตั้งแต่วันที่ 19 ก.ย.2566
30. ผศ.ดร.เกศนี  คุ้มสุวรรณ  ตั้งแต่วันที่ 16 ก.พ.2567
31. ผศ.ดร.ภัสชา  น้อยสอาด  ตั้งแต่วันที่ 13 ต.ค.2559
32. ผศ.ดร.วิเชษฐ์  สุดใด  ตั้งแต่วันที่ 10 ส.ค.2558
33. ผศ.ดร.วรภพ  ประสานตรี ตั้งแต่วันที่ 21 ส.ค.2561
34. ผศ.ดร.ศราวุฒิ  บุญรักษ์  ตั้งแต่วันที่ 7 ส.ค.2566
35. ผศ.ดร.จตุพร  อินทร์สุวรรณ  ตั้งแต่วันที่ 19 ต.ค.2565
36. ผศ.ดร.พรรณพัชร์  วิชาสวัสดิ์  ตั้งแต่วันที่ 29 ต.ค.2567
37. ผศ.ดร.วรพรรณ  สุรัสวดี ตั้งแต่วันที่ 24 มี.ค.2569</t>
        </r>
      </text>
    </comment>
    <comment ref="AA8" authorId="2" shapeId="0" xr:uid="{EFD72EA9-D417-4019-83F5-A989BE65E9DA}">
      <text>
        <r>
          <rPr>
            <b/>
            <sz val="9"/>
            <color indexed="81"/>
            <rFont val="Tahoma"/>
            <family val="2"/>
          </rPr>
          <t>1. รศ.ขจิตพรรณ  อมรปาน  ตั้งแต่ 21 ต.ค.2567</t>
        </r>
      </text>
    </comment>
    <comment ref="AB8" authorId="2" shapeId="0" xr:uid="{20BCFC53-D0F1-4DBB-837D-483501B58F3F}">
      <text>
        <r>
          <rPr>
            <b/>
            <sz val="9"/>
            <color indexed="81"/>
            <rFont val="Tahoma"/>
            <family val="2"/>
          </rPr>
          <t>1. รศ.ดร.อำพล  บุดดาสาร  ตั้งแต่ 28 ส.ค.2561
2. รศ.ดร.ศุภกาญจน์  ชยาพัฒน์ ตั้งแต่ 22 ต.ค.2561
3. รศ.ดร.วณิฎา  ศิริวรสกุล  ตั้งแต่วันที่ 23 ก.พ.2564
4. รศ.ดร.ณัฐพร  ยวงเงิน  ตั้งแต่วันที่ 23 ธ.ค.2564
5. รศ.ดร.พัชรี  กล่อมเมือง  ตั้งแต่วันที่ 19 ต.ค.2564
6. รศ.ดร.ณกมล    บุญชเขตต์ทิกุล  ตั้งแต่วันที่ 14 ธ.ค.2565
7. รศ.ดร.ชนะศึก  วิเศษชัย  ตั้งแต่วันที่ 12 พ.ค.2566
8. ผศ.ดร.กมลพัทธ์  โพธิ์ทอง  ตั้งแต่วันที่ 12 ต.ค.2566
9. รศ.ดร.ณัฐธพงษ์  มะลิซ้อน  ตั้งแต่วันที่ 22 ม.ค.2567
10. รศ.ดร.อรุณ  ขยันหา  ตั้งแต่วันที่ 30 ต.ค.2567
11. รศ.ดร.ณัฐพัชร์  เพ็ชรอาภรณ์  ตั้งแต่วันที่ 16 ม.ค.2568
12. รศ.ดร.ณัฐดนัย  สุภัทรากุล  ตั้งแต่วันที่ 14 มี.ค.2568
13. รศ.ดร.สมพร  เหลาฉลาด  ตั้งแต่วันที่ 7 ก.พ.2568
14. รศ.ดร.วชิรวิทย์  วิชาสวัสดิ์  ตั้งแต่วันที่ 5 ก.ย.2568
15. รศ.ดร.พรเพชร  ชลศักดิ์ตระกูล ตั้งแต่วันที่ 24 ก.พ.2569</t>
        </r>
      </text>
    </comment>
    <comment ref="AF8" authorId="2" shapeId="0" xr:uid="{06BFE156-5131-46E0-B799-6234F042A5F1}">
      <text>
        <r>
          <rPr>
            <b/>
            <sz val="9"/>
            <color indexed="81"/>
            <rFont val="Tahoma"/>
            <family val="2"/>
          </rPr>
          <t>ผศ.จิราพร  เนตรสมบัติผล 
ตั้งแต่วันที่ 15 ก.ย. 68 - 15 ก.ค. 2572</t>
        </r>
      </text>
    </comment>
    <comment ref="I9" authorId="4" shapeId="0" xr:uid="{D9829D34-E94F-459D-9F87-F74883F17A07}">
      <text>
        <r>
          <rPr>
            <b/>
            <sz val="9"/>
            <color indexed="10"/>
            <rFont val="Tahoma"/>
            <family val="2"/>
          </rPr>
          <t xml:space="preserve">1. ผศ.ดร.พัชรี  ฉลาดธัญกิจ
2. ผศ.ดร.สุวพัชร  วุฒิเสน  ตั้งแต่วันที่ 1 พ.ค.2563
3. ผศ.ดร.กิตติวรรณ  สินธุนาวา  ตั้งแต่วันที่ 11 พ.ย.2564
</t>
        </r>
      </text>
    </comment>
    <comment ref="L9" authorId="2" shapeId="0" xr:uid="{9557DC1F-71CB-4AE4-AE0A-6D8A1AAAC0A0}">
      <text>
        <r>
          <rPr>
            <b/>
            <sz val="9"/>
            <color indexed="81"/>
            <rFont val="Tahoma"/>
            <family val="2"/>
          </rPr>
          <t>1. รศ.ดร.นิษฐา  หรุ่นเกษม</t>
        </r>
      </text>
    </comment>
    <comment ref="X9" authorId="0" shapeId="0" xr:uid="{49A78D7A-C3D9-4A28-9411-D898EA2C0FEA}">
      <text>
        <r>
          <rPr>
            <b/>
            <sz val="16"/>
            <color indexed="10"/>
            <rFont val="TH SarabunPSK"/>
            <family val="2"/>
          </rPr>
          <t>1. ผศ.อรรถพร  พฤทธิพงษ์ ตั้งแต่วันที่ 8 ต.ค.2564
2. ผศ.สาวิตรี  คุ้มทะยาย  ตั้งแต่วันที่ 23 ส.ค.2564
3. ผศ.กัลยา  นาคลังกา  ตั้งแต่วันที่ 9 พ.ค.2566
4. ผศ.สิริพร  พงศ์หิรัญสกุล ตั้งแต่วันที่ 2 ก.ย.2567
5. ผศ.นิศรารัตน์ วิไลลักษณ์  ตั้งแต่วันที่ 11 มี.ค.2568
6. ผศ.สุพัตรา  กันนุช ตั้งแต่วันที่ 10 มิ.ย.2568  
7. ผศ.ธมลวรรณ  ธีระบัญชร  ตั้งแต่วันที่ 8 ก.ย.2568
8. ผศ.ปรัชญา  ทองชุม ตั้งแต่วันที่ 29 ส.ค.2568</t>
        </r>
      </text>
    </comment>
    <comment ref="Y9" authorId="4" shapeId="0" xr:uid="{37A871DF-6B5A-4D4D-B931-48BFAC7C3A88}">
      <text>
        <r>
          <rPr>
            <b/>
            <sz val="10"/>
            <color indexed="10"/>
            <rFont val="Tahoma"/>
            <family val="2"/>
          </rPr>
          <t>1. ผศ.ดร.จักรพันธ์ กิตตินรรัตน์  ตั้งแต่วันที่ 14 พ.ย.56
2. ผศ.ดร.วรวิทย์  ประสิทธิ์ผล  ตั้งแต่วันที่ 24 ก.ค.2558
    ผศ.ดร.เกรียงไกร  โพธิ์มณี  ตั้งแต่วันที่ 31 มีนาคม 2560
    ผศ.ดร.ชัชสรัญ  รอดยิ้ม  ตั้งแต่วันที่ 1 ต.ค.2560
3. ผศ.ดร.อรอนงค์  โฆษิตพิพัฒน์  ตั้งแต่วันที่ 23 ธ.ค.2560
4.ผศ.ดร.ขวัญมิ่ง  คำประเสริฐ ตั้งแต่วันที่ 25 ก.ค.2561
5. ผศ.ดร.นิพนธ์  สุวรรณกูฎ  ตั้งแต่วันที่ 4 ก.ย.2561
6. ผศ.ดร.รุจิภา  สินสมบูรณ์ทอง  ตั้งแต่วันที่ 7 พ.ค.2562
7. ผศ.ดร.สุภาภรณ์  พรหมฤาษี  ตั้งแต่วันที่ 25 มี.ค.2563
8. ผศ.ดร.คฑาวุฒิ  สังฆมาศ ตั้งแต่วันที่ 21 ก.ค.2564
9. ผศ.ดร.ไพโรจน์  บุตรชีวัน ตั้งแต่วันที่ 21 ก.ค.2564
10. ผศ.ดร.จันทนา   อุดม ตั้งแต่วันที่ 21 ก.ค.2564
11. ผศ.ดร.วรลักษณ์  เขียวมีส่วน ตั้งแต่วันที่ 21 ก.ค.2564
12. ผศ.ดร.โสรยา  งามสนิท ตั้งแต่วันที่ 21 ก.ค.2564
13. ผศ.ดร.นัชส์ณภัทร์  เจียมวิจิตร  ตั้งแต่วันที่ 23 ส.ค.2564
14. ผศ.ดร.สุบัน   บัวขาว ตั้งแต่วันที่ 23 ส.ค.2564
15. ผศ.ดร.ปรียา  สมพืช ตั้งแต่วันที่ 21 ส.ค.2564
16. ผศ.ดร.ณรงค์ฤทธิ์  ประสานตรี ตั้งแต่วันที่ 8 ต.ค.2564
17. ผศ.ดร.อรมน  ปั้นทอง  ตั้งแต่วันที่ 7 ต.ค.2564
18. ผศ.ดร.อภิศักดิ์  คู่กระสังข์  ตั้งแต่วันที่ 23 ส.ค.2564
19. ผศ.ดร.วรรณภา   ฐิติธนานนท์  ตั้งแต่วันที่ 15 ธ.ค.2564
20. ผศ.ดร.กนกพิชญ์  วิชญวรนันท์  ตั้งแต่วันที่ 13 ก.ค.2564
21. ผศ.ดร.พจนา  บุญคุ้ม  ตั้งแต่วันที่ 23 ส.ค.2564
22. ผศ.ดร.บัณฑิต  ประสานตรี ตั้งแต่วันที่ 2 พ.ย.2564
23. ผศ.ดร.อังคาร  คะชาวังศรี  ตั้งแต่วันที่ 30 ต.ค.2566
24. ผศ.ดร.มลฤดี  กี่เอี่ยน  ตั้งแต่วันที่ 30 ส.ค.2567</t>
        </r>
      </text>
    </comment>
    <comment ref="AB9" authorId="2" shapeId="0" xr:uid="{1BBCE813-AFFE-450A-9FD4-A3459944ECCF}">
      <text>
        <r>
          <rPr>
            <b/>
            <sz val="9"/>
            <color indexed="81"/>
            <rFont val="Tahoma"/>
            <family val="2"/>
          </rPr>
          <t>1. รศ.ดร.ณัฐนันท์  วิริยะวิทย์  ตั้งแต่วันที่ 25 ต.ค.61
2.รศ.ดร.ปัทมา  สารสุข  ตั้งแต่วันที่ 18 เม.ย.2565
3.รศ.ดร.เกรียงไกร  โพธิ์มณี  ตั้งแต่วันที่ 17 ธ.ค.2568
4. รศ.ดร.ชัชสรัญ  รอดยิ้ม  ตั้งแต่วันที่ 1 พ.ค.2569</t>
        </r>
      </text>
    </comment>
    <comment ref="C10" authorId="0" shapeId="0" xr:uid="{BDA02D86-0D32-40ED-9FA2-6317F8B48AF8}">
      <text>
        <r>
          <rPr>
            <b/>
            <sz val="14"/>
            <color indexed="10"/>
            <rFont val="TH SarabunPSK"/>
            <family val="2"/>
          </rPr>
          <t>นายปกรชัย  เมืองโคตร</t>
        </r>
      </text>
    </comment>
    <comment ref="H10" authorId="2" shapeId="0" xr:uid="{224B4131-C6E5-4967-A381-FB5EE6CC35BE}">
      <text>
        <r>
          <rPr>
            <b/>
            <sz val="9"/>
            <color indexed="81"/>
            <rFont val="Tahoma"/>
            <family val="2"/>
          </rPr>
          <t>1. ผศ.สุนันทา  ศรีม่วง
2. ผศ.ศรุดา   นิติวรการ
3. ผศ.ปรีชา    จั่นกล้า
4.ผศ.ปกรชัย    เมืองโคตร</t>
        </r>
      </text>
    </comment>
    <comment ref="I10" authorId="0" shapeId="0" xr:uid="{D5112F97-D1CA-40A1-8EE2-1DFEA47E2BA6}">
      <text>
        <r>
          <rPr>
            <b/>
            <sz val="8"/>
            <color indexed="81"/>
            <rFont val="Tahoma"/>
            <family val="2"/>
          </rPr>
          <t>1. ผศ.ดร.ชาญเวทย์  อิงคเวทย์
2. ผศ.ดร.พรสิน  สุภวาลย์
3. ผศ.ดร.ชโนภาส ชนลักษณ์ดาว
4. ผศ.ดร.รัศมี  แสงศิริมงคลยิ่ง
5. ผศ.ดร.วฤชา  ประจงศักดิ์</t>
        </r>
      </text>
    </comment>
    <comment ref="L10" authorId="2" shapeId="0" xr:uid="{624E71E5-1669-49A1-B4A5-EC8F09489A35}">
      <text>
        <r>
          <rPr>
            <b/>
            <sz val="9"/>
            <color indexed="81"/>
            <rFont val="Tahoma"/>
            <family val="2"/>
          </rPr>
          <t>1. รศ.ดร.สืบตระกูล   สุชาติ  ตั้งแต่วันที่ 15 ก.ค.2564
2. รศ.ดร.วีรยุทธ  ด้วงใย  ตั้งแต่วันที่ 26 ม.ค.2566
3. รศ.ดร.กฤษณะ  โสขุมา
4. รศ.ดร.สุชาดา    ไม้สนธิ์ ตั้งแต่</t>
        </r>
      </text>
    </comment>
    <comment ref="X10" authorId="5" shapeId="0" xr:uid="{8D899C0E-5EA3-4FE8-B43B-18B92B2729CA}">
      <text>
        <r>
          <rPr>
            <b/>
            <sz val="9"/>
            <color indexed="10"/>
            <rFont val="Tahoma"/>
            <family val="2"/>
          </rPr>
          <t>1. ผศ.พงศธร  กล่อมสกุล (นาย)
2. ผศ.ขนิษฐา  อุ้มอารีย์ (น.ส.)
    ผศ.รณกร  รัตนธรรมมา 6 พ.ย.2558
3. ผศ.อาทิตย์  สารสมบูรณ์ 20 พ.ย.2561
4. ผศ.ศศิพร  รัตนสุวรรณ์  ตั้งแต่วันที่ 25 ก.ย.2561
5. ผศ.อังคณา  จารุพินทุโสภณ  ตั้งแต่วันที่ 19 ต.ค.2561
6. ผศ.พรชนก  ชโลปกรณ์   ตั้งแต่วันที่ 10 ต.ค.2561
7. ผศ.พวงผกา  ภูยาดาว  ตั้งแต่วันที่ 8 ก.ย.2563
8. ผศ.โฆษิต  ขวาของ  ตั้งแต่วันที่ 20 มี.ค.2563
9. ผศ.เปมิกา  ขำวีระ  ตั้งแต่วันที่ 24 ส.ค.2564
10. ผศ.ณรงค์ฤทธิ์  หล้าพันธ์ ตั้งแต่วันที่ 12 ต.ค.2564
11. ผศ.พนิดา  แสนประกอบ  ตั้งแต่วันที่ 23 ต.ค.2564
12. ผศ.นราศักดิ์  บุญมี  ตั้งแต่วันที่ 13 ธ.ค.2565
      ผศ.สิทธิพงศ์  พรอุดมทรัพย์ ตั้งแต่วันที่ 12 ต.ค.2566
13. ผศ.พัชรพงษ์  ตรีวิริยานุภาพ  ตั้งแต่วันที่ 1 มิ.ย.2567
14. ผศ.น้ำทิพย์  จิรัฐิติกาลพันธุ์  ตั้งแต่วันที่ 15 ม.ค.2568
15. ผศ.นวิน ครุธวีร์   ตั้งแต่วันที่ 18 ก.พ.2568
16. ผศ.อัยย์ญดา  สิรินจุลพงศ์  ตั้งแต่วันที่ 18 มี.ค.2568
17. ผศ.เกศศิรินทร์  แสงมณี  ตั้งแต่วันที่ 22 ต.ค.2568</t>
        </r>
      </text>
    </comment>
    <comment ref="Y10" authorId="0" shapeId="0" xr:uid="{0B77473F-1555-4D13-84D5-2414D6C40816}">
      <text>
        <r>
          <rPr>
            <b/>
            <sz val="14"/>
            <color indexed="39"/>
            <rFont val="TH SarabunPSK"/>
            <family val="2"/>
          </rPr>
          <t>1. ผศ.ดร.ขวัญชัย คูเจริญไพศาล (นาย)
2. ผศ.ดร.อัญชลี  นิลสุวรรณ 21 ก.ค.2558
    ผศ.ดร.ธนภูมิ  ศิริงาม  10 พ.ย. 2559
3. ผศ.ดร.ประกายดาว  ยิ่งสง่า   6 กุมภาพันธ์ 2560
4. ผศ.ดร.หัทญา  เนตยารักษ์    30 ส.ค.2559
5. ผศ.ดร.ลดา  มัทธุรศ  19 มี.ค.2561
6. ผศ.ดร.อมฤตา  ฤทธิภักดี  23 ก.ย.2561
7. ผศ.ดร.ชุติมา  สังคะหะ  ตั้งแต่วันที่ 19 ต.ค.2561
8. ผศ.ดร.ธนันญดา  บัวเผื่อน  ตั้งแต่วันที่ 19 ต.ค.2561
9. ผศ.ดร.จักรพงษ์  หรั่งเจริญ  ตั้งแต่วันที่ 19 พ.ค.2563
10. ผศ.ดร.เจษฎา  ประทุมสิทธิ์ ตั้งแต่วันที่ 18 มี.ค.2564
11. ผศ.ดร.วันทนา  ลีบ่อน้อย ตั้งแต่วันที่ 1 เม.ย.2564
12. ผศ.ดร.ราเมศ  จุ้ยจุลเจิม (เพิ่มวุฒิ ป.เอก) 
13. ผศ.ดร.ศศิมา  ฟักคง  ตั้งแต่วันที่ 18 พ.ค.2564
14. ผศ.ดร.นัฐพงศ์  ส่งเนียม ตั้งแต่วันที่ 15 ก.ค.2564
15. ผศ.ดร.อภิชาติ  ลือสมัย  ตั้งแต่วันที่ 17 ก.ย.2564
16. ผศ.ดร.อภิรดี  สุขมิลินท์  ตั้งแต่วันที่ 19 ก.ค.2564
17. ผศ.ดร.สุทธิเดือน  ชุณหกานต์  ตั้งแต่วันที่ 20 ก.ค.2564
18. ผศ.ดร.โสรฌา  เคลือเมฆ ตั้งแต่วันที่ 21 ม.ค.2565
19. ผศ.ดร.อธิยา  รัตนพิทยากร  ตั้งแต่วันที่ 23 ส.ค.2564
20. ผศ.ดร.สุธาทิพย์  ทองเล่ม  ตั้งแต่วันที่ 20 ม.ค.2565
21. ผศ.ดร.วรวดี  สุชัยยะ  ตั้งแต่วันที่ 4 ก.พ.2565
22. ผศ.ดร.ยุทธพล  สาเอี่ยม  ตั้งแต่วันที่ 8 ก.ย.2565
23. ผศ.ดร.สื่อกัญญา  จารุพินทุโสภณ  ตั้งแต่วันที่ 19 ก.ค.2564
24. ผศ.ดร.ธัชชา  รัมมะศักดิ์  ตั้งแต่วันที่ 5 มี.ค.2562
25. ผศ.ดร.วชิราภรณ์  ฟูนัน  ตั้งแต่วันที่ 16 มี.ค.2566
26. ผศ.ดร.ศุทธวดี  เววา  ตั้งแต่วันที่ 24 ก.ย.2558
27. ผศ.ดร.เจริญพร  โชคบริบาล ตั้งแต่วันที่ 9 ก.ย.2565
28. ผศ.ดร.ธณกร  ปัญญาใสโสภณ  ตั้งแต่วันที่ 21 ก.ค.2566
29. ผศ.ดร.เสาวลักษณ์  ชาญชัยฤกษ์  ตั้งแต่วันที่ 30 เม.ย.2567
30. ผศ.ดร.ภัทรพร  ตัสโต ตั้งแต่วันที่ 11 ก.ย.2567
31. ผศ.ดร.เติมยศ  เสนีวงศ์ ณ อยุธยา ตั้งแต่วันที่ 1 ม.ค.2568</t>
        </r>
      </text>
    </comment>
    <comment ref="AB10" authorId="3" shapeId="0" xr:uid="{2A67F62D-0A1B-47A0-A7C4-705B24D07F75}">
      <text>
        <r>
          <rPr>
            <b/>
            <sz val="14"/>
            <color indexed="10"/>
            <rFont val="TH SarabunPSK"/>
            <family val="2"/>
          </rPr>
          <t>1. รศ.ดร.โองการ  วณิชาชีวะ ตั้งแต่วันที่ 25 ก.ย.2561
2. รศ.ดร.อรพรรณ อนุรักษ์วรกุล  ตั้งแต่วันที่ 7 ก.ค.2563
3. รศ.ดร.วุฒิชัย  แพงาม  ตั้งแต่วันที่ 18 ก.พ.2565
4. รศ.ดร.ปิณฑิรา  ตั้งศุภธวัช ตั้งแต่วันที่ 15 ก.ค.2564
5. รศ.ดร.อะเคื้อ  กุลประสูติดิลก  ตั้งแต่วันที่ 1 มิ.ย.2565
6. รศ.ดร.ธงชัย  ขำมี  ตั้งแต่วันที่ 8 ส.ค.2565
7. รศ.ดร.โสภณา   จิรวงศ์นุสรณ์  29 ส.ค.2566
8. รศ.ดร.กนต์ธีร์  กิจเกียรติพงษ์ ตั้งแต่วันที่ 19 ก.ค.2562
9. รศ.ดร.วิสุทธนา  สมุทรศรี  ตั้งแต่วันที่ 18 ต.ค.2567
10. รศ.ดร.ธนภูมิ  ศิริงาม  ตั้งแต่วันที่ 30 ต.ค.2567
11. รศ.รณกร  รัตนธรรมมา ตั้งแต่วันที่ 27 ก.พ.2569
12. รศ.สิทธิพงศ์  พรอุดมทรัพย์ ตั้งแต่วันที่ 27 ก.พ.2569</t>
        </r>
      </text>
    </comment>
    <comment ref="H11" authorId="0" shapeId="0" xr:uid="{B34B9B63-248C-48F4-83DE-BFCDE46A3D26}">
      <text>
        <r>
          <rPr>
            <b/>
            <sz val="8"/>
            <color indexed="10"/>
            <rFont val="Tahoma"/>
            <family val="2"/>
          </rPr>
          <t xml:space="preserve">ผศ.นฤนาท  จั่นกล้า (รับโอน)
</t>
        </r>
      </text>
    </comment>
    <comment ref="I11" authorId="2" shapeId="0" xr:uid="{E971ADDF-1D9E-4F8B-925E-5A19F4669B33}">
      <text>
        <r>
          <rPr>
            <b/>
            <sz val="9"/>
            <color indexed="81"/>
            <rFont val="Tahoma"/>
            <family val="2"/>
          </rPr>
          <t>1. ผศ.ดร.พรหมมา   วิหคไพบูลย์
2. ผศ.ดร.เบญจวรรณ  ศรีมารุต</t>
        </r>
      </text>
    </comment>
    <comment ref="K11" authorId="2" shapeId="0" xr:uid="{F6762FED-9EC2-49C3-A938-9339E8CE08E3}">
      <text>
        <r>
          <rPr>
            <b/>
            <sz val="9"/>
            <color indexed="81"/>
            <rFont val="Tahoma"/>
            <family val="2"/>
          </rPr>
          <t>รศ.นฤนาท  จั่นกล้า ตั้งแต่วันที่ 18 ม.ค.2562 (รับโอน)</t>
        </r>
      </text>
    </comment>
    <comment ref="X11" authorId="2" shapeId="0" xr:uid="{8A93F38F-9BEF-417A-9BEE-2DBBD0340F6B}">
      <text>
        <r>
          <rPr>
            <b/>
            <sz val="9"/>
            <color indexed="81"/>
            <rFont val="Tahoma"/>
            <family val="2"/>
          </rPr>
          <t xml:space="preserve">1. ผศ.ประธาน  ประจวบโชค  ตั้งแต่วันที่ 12 ก.ย.2562
2. ผศ.ดาวใจ  ดวงมณี  ตั้งแต่วันที่ 6 ส.ค.2563
3. ผศ.พิณทิพย์  ขาวปลื้ม ตั้งแต่วันที่ 12 ก.พ.2567
4. ผศ.พัดชา  ดอกไม้ ตั้งแต่วันที่ 6 ส.ค.2567
5. ผศ.ปรัชญา  ใจภักดี  ตั้งแต่วันที่ 26 ก.พ.2568
6. ผศ.ทรงศักดิ์  สุริโยธิน  ตั้งแต่วันที่ 30 มิ.ย.2568
</t>
        </r>
      </text>
    </comment>
    <comment ref="Y11" authorId="5" shapeId="0" xr:uid="{9A762594-DDEA-42DB-8C08-57AAFE073037}">
      <text>
        <r>
          <rPr>
            <b/>
            <sz val="9"/>
            <color indexed="10"/>
            <rFont val="Tahoma"/>
            <family val="2"/>
          </rPr>
          <t xml:space="preserve">1. ผศ.ดร.ชัยรัตน์  คำลี  แต่งตั้งวันที่ 20 ก.ย.2560
    ผศ.ดร.ประเสริฐ  แซ่เอี๊ยบ
2. ผศ.ดร.ศศิธร  โสภารัตน์  ตั้งแต่วันที่ 13 ก.พ.2561
3. ผศ.ดร.กษศรณ์  นุชประสพ  ตั้งแต่วันที่ 5 ต.ค.2561
4. ผศ.ว่าที่ ร.ต. หญิง ดร.ชัชญาภา วัฒนธรรม ตั้งแต่วันที่ 8 ธันวาคม 2563
5. ผศ.ดร.พิชามญชุ์  จำรัสศรี  ตั้งแต่วันที่ 30 ก.ย.2564
6. ผศ.ดร.วิสูตร  ดารากัย ตั้งแต่วันที่ 18 ม.ค.2565
7. ผศ.ดร.อดิเทพ  ณ  พัทลุง  ตั้งแต่วันที่ 23 ส.ค.2564
8. ผศ.ดร.ปิยะดา  จุลวรรณา  ตั้งแต่วันที่ 17 ก.พ.2565
9. ผศ.ดร.นันทวรรณ  แก้วโชติ  ตั้งแต่วันที่ 21 มิ.ย.2565
10. ผศ.ดร.อัจฉราวรรณ  จันทร์เพ็ญศรี  ตั้งแต่วันที่ 28 ก.พ.2566
11. ผศ.ดร.ภัทรานิษฐ์  พรหมสุรินทร์ ตั้งแต่วันที่ 30 ก.ย.62
12. ผศ.ดร.พิชาติ  แก้วพวง ตั้งแต่วันที่ 1 ก.ค.2565
13. ผศ.ดร.อภิชาติ  พยัคฆิน  ตั้งแต่วันที่ 7 เม.ย.2566
14. ผศ.ดร.พัชราภรณ์ ตั้งแต่วันที่ 24 ต.ค.2567
15. ผศ.ดร.พิทักษ์  เผือกมี ตั้งแต่วันที่ 9 ต.ค.2568
16. ผศ.ดร.วัสสิกา  รุมาคม ตั้งแต่วันที่ 23 เม.ย.2569
</t>
        </r>
      </text>
    </comment>
    <comment ref="AB11" authorId="2" shapeId="0" xr:uid="{8CB957B6-6710-48F4-89D0-1A53F94646FE}">
      <text>
        <r>
          <rPr>
            <b/>
            <sz val="9"/>
            <color indexed="81"/>
            <rFont val="Tahoma"/>
            <family val="2"/>
          </rPr>
          <t>1. รศ.ดร.เจนศึก  โพธิศาสตร์  ตั้งแต่วันที่ 18 ต.ค.2567
2. รศ.ดร.กฤตพล  วังภูสิต ตั้งแต่วันที่ 26 ก.ย.2567
3. รศ.ดร.ประเสริฐ  แซ่เอี๊ยบ ตั้งแต่วันที่ 29 ธ.ค.2568</t>
        </r>
      </text>
    </comment>
    <comment ref="V12" authorId="4" shapeId="0" xr:uid="{42834D60-F58E-435C-B129-2D053A5CC688}">
      <text>
        <r>
          <rPr>
            <b/>
            <sz val="12"/>
            <color indexed="10"/>
            <rFont val="Tahoma"/>
            <family val="2"/>
          </rPr>
          <t>ดร.ชัยเดช  นาคสะอาด
ดร.สุธีร์  คำแก้ว
ดร.นราธิป  แก้วทอง</t>
        </r>
      </text>
    </comment>
    <comment ref="AJ12" authorId="4" shapeId="0" xr:uid="{CB434036-96BF-4CD1-9304-A36D67D833F7}">
      <text>
        <r>
          <rPr>
            <b/>
            <sz val="9"/>
            <color indexed="10"/>
            <rFont val="Tahoma"/>
            <family val="2"/>
          </rPr>
          <t>อ.พิไลลักษณ์ คำมาระ
*เดิม*
1.นางสาวไอฟ้า  ตรุษสาท
2.นางสาวนุสรา  มูหะหมัด
3.นางสาววะรุฬพันธ์  โหม่งมาตย์
4.นางสาวกมณรัตน์ บุญรอด
5. นายกฤษณะ  ขยัน
6. นางสาวไอฟ้า  ตรุษสาท
7. นางสาวกมณรัตน์ บุญรอด</t>
        </r>
      </text>
    </comment>
  </commentList>
</comments>
</file>

<file path=xl/sharedStrings.xml><?xml version="1.0" encoding="utf-8"?>
<sst xmlns="http://schemas.openxmlformats.org/spreadsheetml/2006/main" count="975" uniqueCount="300">
  <si>
    <t>รัฐศาสตร์</t>
  </si>
  <si>
    <t>เทคโนโลยีสารสนเทศ</t>
  </si>
  <si>
    <t>บัญชีบัณฑิต</t>
  </si>
  <si>
    <t>การจัดการทั่วไป</t>
  </si>
  <si>
    <t>การตลาด</t>
  </si>
  <si>
    <t>การจัดการโลจิสติกส์</t>
  </si>
  <si>
    <t>คหกรรมศาสตร์</t>
  </si>
  <si>
    <t>คอมพิวเตอร์แอนิเมชันและมัลติมีเดีย</t>
  </si>
  <si>
    <t>การท่องเที่ยวและการโรงแรม</t>
  </si>
  <si>
    <t>การจัดการธุรกิจการค้าสมัยใหม่</t>
  </si>
  <si>
    <t>นิติศาสตร์</t>
  </si>
  <si>
    <t>สังคมศึกษา</t>
  </si>
  <si>
    <t>ภาษาไทย</t>
  </si>
  <si>
    <t>นาฏศิลป์ศึกษา</t>
  </si>
  <si>
    <t>การประถมศึกษา</t>
  </si>
  <si>
    <t>วิทยาการคอมพิวเตอร์</t>
  </si>
  <si>
    <t>วิทยาศาสตร์เครื่องสำอาง</t>
  </si>
  <si>
    <t>ภาษาอังกฤษ</t>
  </si>
  <si>
    <t>การศึกษาปฐมวัย</t>
  </si>
  <si>
    <t>ดุริยางคศิลป์ตะวันตก</t>
  </si>
  <si>
    <t>คณิตศาสตร์</t>
  </si>
  <si>
    <t>รัฐประศาสนศาสตร์</t>
  </si>
  <si>
    <t>ภาษาจีนธุรกิจ</t>
  </si>
  <si>
    <t>การออกแบบ</t>
  </si>
  <si>
    <t>จิตวิทยาการแนะแนวและการปรึกษา</t>
  </si>
  <si>
    <t>การจัดการสิ่งแวดล้อมและทรัพยากรธรรมชาติ</t>
  </si>
  <si>
    <t>เทคโนโลยีวิศวกรรมไฟฟ้า</t>
  </si>
  <si>
    <t>ภาษาอังกฤษธุรกิจเพื่อการสื่อสารนานาชาติ</t>
  </si>
  <si>
    <t>ออกแบบผลิตภัณฑ์อุตสาหกรรม</t>
  </si>
  <si>
    <t>เทคโนโลยีอาหารและความเป็นผู้ประกอบการสมัยใหม่</t>
  </si>
  <si>
    <t>วิทยาศาสตร์ทั่วไป</t>
  </si>
  <si>
    <t>ภูมิศาสตร์และภูมิสารสนเทศ</t>
  </si>
  <si>
    <t>สถาปัตยกรรม</t>
  </si>
  <si>
    <t>พระพุทธศาสนา</t>
  </si>
  <si>
    <t>การจัดการและการพัฒนาทรัพยากรมนุษย์</t>
  </si>
  <si>
    <t>การพัฒนาชุมชน</t>
  </si>
  <si>
    <t>การจัดการเทคโนโลยีดิจิทัลและสารสนเทศ</t>
  </si>
  <si>
    <t>เทคโนโลยีวิศวกรรมโยธา</t>
  </si>
  <si>
    <t>เทคโนโลยีอุตสาหการ</t>
  </si>
  <si>
    <t>การแพทย์แผนไทยประยุกต์บัณฑิต</t>
  </si>
  <si>
    <t>ดนตรีศึกษา</t>
  </si>
  <si>
    <t>พลศึกษา</t>
  </si>
  <si>
    <t>วิศวกรรมอิเล็กทรอนิกส์อัจฉริยะและคอมพิวเตอร์</t>
  </si>
  <si>
    <t>นาฏศิลป์และการละคร</t>
  </si>
  <si>
    <t>การบริหารทรัพย์สินและเทคโนโลยีอาคาร</t>
  </si>
  <si>
    <t>การประกอบอาหารและการบริการอาหาร</t>
  </si>
  <si>
    <t>นิเทศศาสตร์</t>
  </si>
  <si>
    <t>สาธารณสุขศาสตร์</t>
  </si>
  <si>
    <t>เทคโนโลยีการเกษตรสมัยใหม่</t>
  </si>
  <si>
    <t>เทคโนโลยีดิจิทัลและคอมพิวเตอร์ศึกษา</t>
  </si>
  <si>
    <t>พัฒนาสังคมเมือง</t>
  </si>
  <si>
    <t>เทคโนโลยีอุตสาหกรรม</t>
  </si>
  <si>
    <t>วิทยาศาสตร์และเทคโนโลยี</t>
  </si>
  <si>
    <t>มนุษยศาสตร์และสังคมศาสตร์</t>
  </si>
  <si>
    <t>วิทยาลัยการฝึกหัดครู</t>
  </si>
  <si>
    <t>วิทยาการจัดการ</t>
  </si>
  <si>
    <t>คณะ</t>
  </si>
  <si>
    <t>ลำดับ</t>
  </si>
  <si>
    <t>จำนวน (คน)</t>
  </si>
  <si>
    <t>รวม</t>
  </si>
  <si>
    <t>1. คณะวิทยาการจัดการ (2,297 คน)</t>
  </si>
  <si>
    <t>สาขาวิชา</t>
  </si>
  <si>
    <t>จำนวน</t>
  </si>
  <si>
    <t>นิเทศศาสตร์ (วิทยุกระจายเสียงและวิทยุโทรทัศน์)</t>
  </si>
  <si>
    <t>นิเทศศาสตร์ (ประชาสัมพันธ์)</t>
  </si>
  <si>
    <t>นิเทศศาสตร์ (การโฆษณา)</t>
  </si>
  <si>
    <t>2. คณะมนุษยศาสตร์และสังคมศาสตร์ (1,897 คน)</t>
  </si>
  <si>
    <t>3. คณะเทคโนโลยีอุตสาหกรรม (1,543 คน)</t>
  </si>
  <si>
    <t>เทคโนโลยีสารสนเทศและการสื่อสาร</t>
  </si>
  <si>
    <t>เทคโนโลยีการจัดการอุตสาหกรรมและโลจิสติกส์</t>
  </si>
  <si>
    <t>4. คณะวิทยาศาสตร์และเทคโนโลยี (1,476 คน)</t>
  </si>
  <si>
    <t>5. วิทยาลัยการฝึกหัดครู (1,166 คน)</t>
  </si>
  <si>
    <t>รวมทั้งหมด</t>
  </si>
  <si>
    <t>รายงานการนำส่งชุดข้อมูลนักศึกษาสู่ฐานข้อมูลอุดมศึกษา</t>
  </si>
  <si>
    <t xml:space="preserve">วิศวกรรมอิเล็กทรอนิกส์อัจฉริยะและคอมพิวเตอร์ </t>
  </si>
  <si>
    <t>เทคโนโลยีการจัดการสุขภาพ</t>
  </si>
  <si>
    <t>เทคโนโลยีการเกษตร</t>
  </si>
  <si>
    <t>เทคโนโลยีอุตสาหกรรม (ต่อเนื่อง)</t>
  </si>
  <si>
    <t>เทคโนโลยีอุตสาหกรรมการผลิต</t>
  </si>
  <si>
    <t>วิศวกรรมพลังงาน</t>
  </si>
  <si>
    <t>มัลติมีเดียสถาปัตยกรรม</t>
  </si>
  <si>
    <t>จำนวนบัณฑิต (คน)</t>
  </si>
  <si>
    <t>คณะวิทยาการจัดการ (531 คน)</t>
  </si>
  <si>
    <t>คณะมนุษยศาสตร์และสังคมศาสตร์ (515 คน)</t>
  </si>
  <si>
    <t>วิทยาลัยการฝึกหัดครู (337 คน)</t>
  </si>
  <si>
    <t>คณะเทคโนโลยีอุตสาหกรรม (321 คน)</t>
  </si>
  <si>
    <t>คณะวิทยาศาสตร์และเทคโนโลยี (244 คน)</t>
  </si>
  <si>
    <t>รายงานการนำส่งชุดข้อมูลบัณฑิตสู่ฐานข้อมูลอุดมศึกษา</t>
  </si>
  <si>
    <t>คิดเป็นร้อยละ</t>
  </si>
  <si>
    <t>ประจำปีการศึกษา 2569 ภาคเรียนที่ 1</t>
  </si>
  <si>
    <t>ข้อมูล ณ วันที่  3 กันยายน 2569</t>
  </si>
  <si>
    <t>บัณฑิตปีการศึกษา 2568</t>
  </si>
  <si>
    <t>รายงานจำนวนบัณฑิตและการตอบภาวะการมีงานทำ</t>
  </si>
  <si>
    <t>ข้อมูล วันที่ 1 กุมภาพันธ์ 2568</t>
  </si>
  <si>
    <t>คณะ/โปรแกรม</t>
  </si>
  <si>
    <t>รวมบัณฑิต</t>
  </si>
  <si>
    <t>จำนวนผู้ที่สำเร็จ</t>
  </si>
  <si>
    <t>บัณฑิตตอบ</t>
  </si>
  <si>
    <t>บัณฑิตที่มีงานทำ</t>
  </si>
  <si>
    <t>บัณฑิตที่</t>
  </si>
  <si>
    <t>บัณฑิต</t>
  </si>
  <si>
    <t>Occup type</t>
  </si>
  <si>
    <t>Timefind</t>
  </si>
  <si>
    <t>Match</t>
  </si>
  <si>
    <t>ผู้สำเร็จ</t>
  </si>
  <si>
    <t>การศึกษา</t>
  </si>
  <si>
    <t>แบบสอบถาม</t>
  </si>
  <si>
    <t>ที่มีงานทำ</t>
  </si>
  <si>
    <t>ไม่มี</t>
  </si>
  <si>
    <t>ศึกษาต่อ</t>
  </si>
  <si>
    <t>ไม่ได้</t>
  </si>
  <si>
    <t>เกณฑ์</t>
  </si>
  <si>
    <t>ที่เป็น</t>
  </si>
  <si>
    <t>เงินเดือน</t>
  </si>
  <si>
    <t>ทั้งหมด</t>
  </si>
  <si>
    <t>งานทำ</t>
  </si>
  <si>
    <t>ทหาร</t>
  </si>
  <si>
    <t>พระภิกษุ</t>
  </si>
  <si>
    <t>ผ่านเกณฑ์</t>
  </si>
  <si>
    <t>เปอร์เซ็น</t>
  </si>
  <si>
    <t>ภาคปกติ</t>
  </si>
  <si>
    <t>ภาคพิเศษ</t>
  </si>
  <si>
    <t>น้อยกว่า</t>
  </si>
  <si>
    <t>3 เดือน</t>
  </si>
  <si>
    <t>อาชีพ</t>
  </si>
  <si>
    <t>ขณะ</t>
  </si>
  <si>
    <t>เอกชน</t>
  </si>
  <si>
    <t>รัฐบาล</t>
  </si>
  <si>
    <t>อิสระ</t>
  </si>
  <si>
    <t>อื่นๆ</t>
  </si>
  <si>
    <t>ใน1ปี</t>
  </si>
  <si>
    <t>มากกว่า1ปี</t>
  </si>
  <si>
    <t>ตรง</t>
  </si>
  <si>
    <t>ไม่ตรง</t>
  </si>
  <si>
    <t>ขึ้นไป</t>
  </si>
  <si>
    <t>ศึกษา</t>
  </si>
  <si>
    <t>เกษตรศาสตร์</t>
  </si>
  <si>
    <t>วิทยาศาสตร์และเทคโนโลยีการอาหาร</t>
  </si>
  <si>
    <t>รวมคณะวิทยาศาสตร์และเทคโนโลยี</t>
  </si>
  <si>
    <t>วิทยาลัยการฝึกหัดครู 5 ปี</t>
  </si>
  <si>
    <t>คอมพิวเตอร์ศึกษา</t>
  </si>
  <si>
    <t>วิทยาลัยการฝึกหัดครู 4 ปี</t>
  </si>
  <si>
    <t>จิตวิทยาการปรึกษาและการแนะแนว</t>
  </si>
  <si>
    <t>รวมวิทยาลัยการฝึกหัดครู</t>
  </si>
  <si>
    <t>มนุษยศาสตร์และสังคมศาสตร์ 4 ปี</t>
  </si>
  <si>
    <t>ภาษาอังกฤษธุรกิจ</t>
  </si>
  <si>
    <t>ออกแบบนิเทศศิลป์</t>
  </si>
  <si>
    <t>ดุริยางคศิลป์</t>
  </si>
  <si>
    <t>รวมคณะมนุษยศาสตร์และสังคมศาสตร์</t>
  </si>
  <si>
    <t>วิทยาการจัดการ 4 ปี</t>
  </si>
  <si>
    <t>นิเทศศาสตร์ วิชาเอกการโฆษณา</t>
  </si>
  <si>
    <t>นิเทศศาสตร์ วิชาเอกการประชาสัมพันธ์</t>
  </si>
  <si>
    <t>นิเทศศาสตร์ วิชาเอกวิทยุกระจายเสียงและวิทยุโทรทัศน์</t>
  </si>
  <si>
    <t>การจัดการทรัพยากรมนุษย์</t>
  </si>
  <si>
    <t>การจัดการธุรกิจค้าปลีก</t>
  </si>
  <si>
    <t>นิเทศศาสตร์ วิชาเอกวารสารศาสตร์คอนเวอร์เจนซ์</t>
  </si>
  <si>
    <t>การท่องเที่ยว (หลักสูตรสองภาษา)</t>
  </si>
  <si>
    <t>รวมคณะวิทยาการจัดการ</t>
  </si>
  <si>
    <t>เทคโนโลยีอุตสาหกรรม 5 ปี</t>
  </si>
  <si>
    <t>เทคโนโลยีอุตสาหกรรม 4 ปี</t>
  </si>
  <si>
    <t>เทคโนโลยีอิเล็กทรอนิกส์และคอมพิวเตอร์</t>
  </si>
  <si>
    <t>เทคโนโลยีไฟฟ้า</t>
  </si>
  <si>
    <t>การจัดการเทคโนโลยีสารสนเทศ</t>
  </si>
  <si>
    <t>เทคโนโลยีการจัดการอุตสาหกรรม</t>
  </si>
  <si>
    <t>เทคโนโลยีอาคาร</t>
  </si>
  <si>
    <t>มัลติมิเดียสถาปัตยกรรม</t>
  </si>
  <si>
    <t>เทคโนโลยีอุตสาหกรรม 2 ปีต่อเนื่อง</t>
  </si>
  <si>
    <t>เทคโนโลยี วิชาเอกเทคโนโลยีการจัดการอุตสาหกรรมและโลจิสติกส์</t>
  </si>
  <si>
    <t>เทคโนโลยี วิชาเอกเทคโนโลยีสารสนเทศและการสื่อสาร</t>
  </si>
  <si>
    <t>รวมคณะเทคโนโลยีอุตสาหกรรม</t>
  </si>
  <si>
    <t>บัณฑิตศึกษา ปริญญาโท</t>
  </si>
  <si>
    <t>การบริหารการศึกษา</t>
  </si>
  <si>
    <t>คณิตศาสตรศึกษา</t>
  </si>
  <si>
    <t>หลักสูตรและการสอน</t>
  </si>
  <si>
    <t>บริหารธุรกิจ</t>
  </si>
  <si>
    <t>บัณฑิตศึกษา ปริญญาเอก</t>
  </si>
  <si>
    <t>การจัดการเทคโนโลยี</t>
  </si>
  <si>
    <t>ยุทธศาสตร์การพัฒนา</t>
  </si>
  <si>
    <t>รวมทั้งมหาวิทยาลัย</t>
  </si>
  <si>
    <t>สรุปข้อมูลจำนวนบุคลากร สายวิชาการ มหาวิทยาลัยราชภัฏพระนคร จำแนกตามหน่วยงาน/ตำแหน่งวิชาการ/คุณวุฒิการศึกษา</t>
  </si>
  <si>
    <t>หน่วยงาน</t>
  </si>
  <si>
    <t>ข้าราชการ</t>
  </si>
  <si>
    <t>พนักงานมหาวิทยาลัย</t>
  </si>
  <si>
    <t>ลูกจ้างชาวต่างประเทศ</t>
  </si>
  <si>
    <t>อัตรามีคนครอง และอัตราว่าง รวมทั้งหมด</t>
  </si>
  <si>
    <t>เงินงบประมาณแผ่นดิน</t>
  </si>
  <si>
    <t>เงินรายได้</t>
  </si>
  <si>
    <t>อัตรา</t>
  </si>
  <si>
    <t>อาจารย์</t>
  </si>
  <si>
    <t>ผู้ช่วยศาสตราจารย์</t>
  </si>
  <si>
    <t>รองศาสตราจารย์</t>
  </si>
  <si>
    <t>ผศ.</t>
  </si>
  <si>
    <t>รศ.</t>
  </si>
  <si>
    <t>ศ.</t>
  </si>
  <si>
    <t>ลา</t>
  </si>
  <si>
    <t>อัตราว่าง</t>
  </si>
  <si>
    <t>อาจารย์สอนภาษาอังกฤษ</t>
  </si>
  <si>
    <t>(อัตราที่มีคนครอง)</t>
  </si>
  <si>
    <t>ป.ตรี</t>
  </si>
  <si>
    <t>ป.</t>
  </si>
  <si>
    <t>ป.โท</t>
  </si>
  <si>
    <t>ป.เอก</t>
  </si>
  <si>
    <t>ว่าง</t>
  </si>
  <si>
    <t>พม.</t>
  </si>
  <si>
    <t>อัตราว่างอยู่ระหว่างดำเนินการ</t>
  </si>
  <si>
    <t>ลาออก</t>
  </si>
  <si>
    <t>อยู่ระหว่างดำเนินการ</t>
  </si>
  <si>
    <t>ส่วนกลาง</t>
  </si>
  <si>
    <t>ต่อ</t>
  </si>
  <si>
    <t>อ.</t>
  </si>
  <si>
    <t>คณะเทคโนโลยีอุตสาหกรรม</t>
  </si>
  <si>
    <t>-</t>
  </si>
  <si>
    <t>คณะมนุษยศาสตร์และสังคมศาสตร์</t>
  </si>
  <si>
    <t>คณะวิทยาการจัดการ</t>
  </si>
  <si>
    <t>คณะวิทยาศาสตร์และเทคโนโลยี</t>
  </si>
  <si>
    <t>ไม่รวม รร.มัธยมสาธิตฯ</t>
  </si>
  <si>
    <t>โรงเรียนมัธยมสาธิตฯ</t>
  </si>
  <si>
    <t>สถาบันวิจัยและพัฒนา (ชาว ตปท)</t>
  </si>
  <si>
    <t>***ไม่รวม รร.สาธิตฯ =</t>
  </si>
  <si>
    <t>รวมทั้งหมด (อัตราที่มีคนครองและอัตราว่าง)</t>
  </si>
  <si>
    <t>งปม</t>
  </si>
  <si>
    <t>รายได้</t>
  </si>
  <si>
    <t>ผศ</t>
  </si>
  <si>
    <t>รศ</t>
  </si>
  <si>
    <t>ศ</t>
  </si>
  <si>
    <t>ลาศึกษาต่อ</t>
  </si>
  <si>
    <t>อัตราว่างส่วนกลาง</t>
  </si>
  <si>
    <t>อัตราว่างลาออก/อยู่ระหว่างดำเนินการ (พม)</t>
  </si>
  <si>
    <t>รวมอัตราว่าง (พม)</t>
  </si>
  <si>
    <t>พนักงานมหาวิทยาลัย รวมทั้งหมด</t>
  </si>
  <si>
    <t>พม เงินงบประมาณ</t>
  </si>
  <si>
    <t>พม เงินรายได้</t>
  </si>
  <si>
    <t>รวมอัตรามีคนครองทั้งหมด</t>
  </si>
  <si>
    <t>ตรี</t>
  </si>
  <si>
    <t>โท</t>
  </si>
  <si>
    <t>เอก</t>
  </si>
  <si>
    <t>อ</t>
  </si>
  <si>
    <t>รวมอัตราว่าง ทั้งหมด</t>
  </si>
  <si>
    <t>ข้อมูล ณ วันที่ 30 ส.ค. 2569</t>
  </si>
  <si>
    <t>ขรก</t>
  </si>
  <si>
    <t>พม งปม</t>
  </si>
  <si>
    <t>ชาว ตปท</t>
  </si>
  <si>
    <t>ที่มา : กองบริหารงานบุคคล</t>
  </si>
  <si>
    <t>*** หมายเหตุ  1. พนักงานมหาวิทยาลัย สายวิชาการ (งปม) อยู่ระหว่างรอบรรจุฯ รวม 5 ราย (บรรจุวันที่ 1 ก.ย.69 จำนวน 3 ราย และวันที่ 9 ก.ย.69 จำนวน 1 ราย และวันที่ 1 ต.ค. 2569 จำนวน 1 ราย)</t>
  </si>
  <si>
    <r>
      <rPr>
        <b/>
        <sz val="14"/>
        <color indexed="9"/>
        <rFont val="TH SarabunPSK"/>
        <family val="2"/>
      </rPr>
      <t xml:space="preserve">*** หมายเหตุ  </t>
    </r>
    <r>
      <rPr>
        <b/>
        <sz val="14"/>
        <color indexed="10"/>
        <rFont val="TH SarabunPSK"/>
        <family val="2"/>
      </rPr>
      <t xml:space="preserve">2. ลูกจ้างชาวต่างประเทศ อยู่ระหว่างรอบรรจุฯ วันที่ 1 ต.ค. 2569  จำนวน 1 ราย </t>
    </r>
  </si>
  <si>
    <r>
      <rPr>
        <b/>
        <sz val="14"/>
        <color indexed="9"/>
        <rFont val="TH SarabunPSK"/>
        <family val="2"/>
      </rPr>
      <t>*** หมายเหตุ</t>
    </r>
    <r>
      <rPr>
        <b/>
        <sz val="14"/>
        <color rgb="FFFF0000"/>
        <rFont val="TH SarabunPSK"/>
        <family val="2"/>
      </rPr>
      <t xml:space="preserve">  3</t>
    </r>
    <r>
      <rPr>
        <b/>
        <sz val="14"/>
        <color indexed="10"/>
        <rFont val="TH SarabunPSK"/>
        <family val="2"/>
      </rPr>
      <t xml:space="preserve">. ไม่นับรวมการจ้าง อ.ผู้รับผิดชอบหลักสูตร จำนวน 4 ราย </t>
    </r>
  </si>
  <si>
    <t>สรุปจำนวนบุคลากรมหาวิทยาลัยราชภัฏพระนคร จำแนกตามหน่วยงาน/ประเภทบุคลากร</t>
  </si>
  <si>
    <t>ลำดับที่</t>
  </si>
  <si>
    <t>อัตรากำลังที่มีคนครองจำแนกตามประเภท</t>
  </si>
  <si>
    <t>หมายเหตุ</t>
  </si>
  <si>
    <t>พนักงาน
ราชการ</t>
  </si>
  <si>
    <t>ลูกจ้างประจำ</t>
  </si>
  <si>
    <t>ลูกจ้างชาวต่างประเทศ
สายวิชาการ</t>
  </si>
  <si>
    <t>เงินแผ่นดิน</t>
  </si>
  <si>
    <t>สายวิชาการ</t>
  </si>
  <si>
    <t>สายสนับสนุน</t>
  </si>
  <si>
    <t>สนับสนุน</t>
  </si>
  <si>
    <t>***นางวาสนา เพ็ชรเจริญ  ช่วยราชการ   สังกัดเดิมสำนักงานส่งเสริมวิชาการฯ</t>
  </si>
  <si>
    <t>โรงเรียนมัธยมสาธิตวัดพระศรีมหาธาตุ</t>
  </si>
  <si>
    <t>โรงเรียนประถมสาธิต</t>
  </si>
  <si>
    <t>ศูนย์สาธิตการบริบาลและพัฒนาเด็กปฐมวัย</t>
  </si>
  <si>
    <t>สำนักงานอธิการบดี</t>
  </si>
  <si>
    <t xml:space="preserve">   - กองกลาง</t>
  </si>
  <si>
    <t>คนงาน 34 คน</t>
  </si>
  <si>
    <t xml:space="preserve">   - กองคลัง</t>
  </si>
  <si>
    <t xml:space="preserve">   - กองพัฒนานักศึกษา</t>
  </si>
  <si>
    <t xml:space="preserve">   - กองนโยบายและแผน</t>
  </si>
  <si>
    <t xml:space="preserve">   - กองบริหารงานบุคคล</t>
  </si>
  <si>
    <t>สำนักศิลปะและวัฒนธรรม</t>
  </si>
  <si>
    <t>สถาบันวิจัยและพัฒนา</t>
  </si>
  <si>
    <t>สำนักส่งเสริมวิชาการและงานทะเบียน</t>
  </si>
  <si>
    <t>สำนักวิทยบริการและเทคโนโลยีสารสนเทศ</t>
  </si>
  <si>
    <t>สำนักงานสภามหาวิทยาลัย</t>
  </si>
  <si>
    <t>หน่วยตรวจสอบภายใน</t>
  </si>
  <si>
    <t>พุทธวิชชาลัย</t>
  </si>
  <si>
    <t>วิทยาลัยชัยบาดาลพิพัฒน์</t>
  </si>
  <si>
    <t>สถาบันภาษา</t>
  </si>
  <si>
    <t>สำนักประกันคุณภาพการศึกษา</t>
  </si>
  <si>
    <t>ศูนย์ข้อมูลและการบริการ</t>
  </si>
  <si>
    <t>กองอาคารสถานที่และสิ่งแวดล้อม</t>
  </si>
  <si>
    <t>กลุ่มงานการตลาดและธุรกิจรายได้</t>
  </si>
  <si>
    <t>ขรก + พม+ต่างประเทศ</t>
  </si>
  <si>
    <t>พม.งปม</t>
  </si>
  <si>
    <t>รร.สาธิตฯ</t>
  </si>
  <si>
    <t>ขรก + พม +พรก + ลจป</t>
  </si>
  <si>
    <t>ข้อมูล ณ วันที่  30 ส.ค. 2569</t>
  </si>
  <si>
    <t>รวมสายวิชาการ</t>
  </si>
  <si>
    <t>***หมายเหตุ  1. ไม่นับรวมลูกจ้างชั่วคราว สังกัดโรงเรียนประถมสาธิต และศูนย์สาธิตการบริบาลและพัฒนาเด็กปฐมวัย</t>
  </si>
  <si>
    <t>กองบริหารงานบุคคล</t>
  </si>
  <si>
    <r>
      <rPr>
        <sz val="14"/>
        <color theme="0"/>
        <rFont val="AngsanaUPC"/>
        <family val="1"/>
        <charset val="222"/>
      </rPr>
      <t xml:space="preserve">***หมายเหตุ  </t>
    </r>
    <r>
      <rPr>
        <sz val="14"/>
        <rFont val="AngsanaUPC"/>
        <family val="1"/>
        <charset val="222"/>
      </rPr>
      <t xml:space="preserve">2. ไม่นับรวมการจ้าง อ.ผู้รับผิดชอบหลักสูตร จำนวน 4 ราย </t>
    </r>
  </si>
  <si>
    <r>
      <rPr>
        <sz val="14"/>
        <color theme="0"/>
        <rFont val="AngsanaUPC"/>
        <family val="1"/>
        <charset val="222"/>
      </rPr>
      <t xml:space="preserve">***หมายเหตุ  </t>
    </r>
    <r>
      <rPr>
        <sz val="14"/>
        <rFont val="AngsanaUPC"/>
        <family val="1"/>
        <charset val="222"/>
      </rPr>
      <t>3. มีพนักงานมหาวิทยาลัย สายวิชาการ (งปม) อยู่ระหว่างรอบรรจุฯ รวม 5 ราย (บรรจุวันที่ 1 ก.ย.69 จำนวน 3 ราย และวันที่ 9 ก.ย.69 จำนวน 1 ราย และวันที่ 1 ต.ค.69 จำนวน 1 ราย )</t>
    </r>
  </si>
  <si>
    <r>
      <rPr>
        <sz val="14"/>
        <color theme="0"/>
        <rFont val="AngsanaUPC"/>
        <family val="1"/>
        <charset val="222"/>
      </rPr>
      <t xml:space="preserve">***หมายเหตุ  </t>
    </r>
    <r>
      <rPr>
        <sz val="14"/>
        <rFont val="AngsanaUPC"/>
        <family val="1"/>
        <charset val="222"/>
      </rPr>
      <t xml:space="preserve">4. มีลูกจ้างชาวต่างประเทศ สายวิชาการ (งปม) อยู่ระหว่างรอบรรจุฯ วันที่ 1 ต.ค.69 จำนวน 1 ราย </t>
    </r>
  </si>
  <si>
    <t>บัณฑิตสำเร็จการศึกษา ตั้งแต่ 1 มิถุนายน 2567 - 31 พฤษภาคม 2568</t>
  </si>
  <si>
    <t>วิทยาศาสตร์และเทคโนโลยีสิ่งแวดล้อม</t>
  </si>
  <si>
    <t>การจัดการเทคโนโลยีการเกษตรสมัยใหม่</t>
  </si>
  <si>
    <t>รวมวิทยาลัยการฝึกหัดครู 5 ปี</t>
  </si>
  <si>
    <t>รวมวิทยาลัยการฝึกหัดครู 4 ปี</t>
  </si>
  <si>
    <t>เทคโนโลยีและนวัตกรรมการจัดการอุตสาหกรรม</t>
  </si>
  <si>
    <t>เทคโนโลยี วิชาเอกเทคโนโลยีเครื่องกลและการผลิต</t>
  </si>
  <si>
    <t>สถาปัตยกรรมยั่งยืนและสิ่งแวดล้อม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</si>
</sst>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7" formatCode="0.0%"/>
    <numFmt numFmtId="188" formatCode="_-* #,##0.0000_-;\-* #,##0.0000_-;_-* &quot;-&quot;??_-;_-@_-"/>
  </numFmts>
  <fonts count="74" x14ac:knownFonts="1">
    <font>
      <sz val="16"/>
      <color theme="1"/>
      <name val="Tahoma"/>
      <family val="2"/>
      <charset val="222"/>
      <scheme val="minor"/>
    </font>
    <font>
      <sz val="11"/>
      <color theme="1"/>
      <name val="Tahoma"/>
      <family val="2"/>
      <charset val="222"/>
      <scheme val="minor"/>
    </font>
    <font>
      <sz val="11"/>
      <color theme="1"/>
      <name val="Tahoma"/>
      <family val="2"/>
      <charset val="222"/>
      <scheme val="minor"/>
    </font>
    <font>
      <sz val="11"/>
      <color theme="1"/>
      <name val="Tahoma"/>
      <family val="2"/>
      <charset val="222"/>
      <scheme val="minor"/>
    </font>
    <font>
      <sz val="11"/>
      <color theme="1"/>
      <name val="Tahoma"/>
      <family val="2"/>
      <charset val="222"/>
      <scheme val="minor"/>
    </font>
    <font>
      <sz val="11"/>
      <color theme="1"/>
      <name val="Calibri"/>
      <family val="2"/>
    </font>
    <font>
      <sz val="16"/>
      <color theme="1"/>
      <name val="Tahoma"/>
      <family val="2"/>
      <charset val="222"/>
      <scheme val="minor"/>
    </font>
    <font>
      <b/>
      <sz val="18"/>
      <color theme="1"/>
      <name val="TH SarabunPSK"/>
      <family val="2"/>
    </font>
    <font>
      <sz val="16"/>
      <color theme="1"/>
      <name val="TH SarabunPSK"/>
      <family val="2"/>
    </font>
    <font>
      <b/>
      <sz val="16"/>
      <color theme="1"/>
      <name val="TH SarabunPSK"/>
      <family val="2"/>
    </font>
    <font>
      <sz val="18"/>
      <color theme="1"/>
      <name val="TH SarabunPSK"/>
      <family val="2"/>
    </font>
    <font>
      <b/>
      <i/>
      <sz val="16"/>
      <color theme="1"/>
      <name val="TH SarabunPSK"/>
      <family val="2"/>
    </font>
    <font>
      <u/>
      <sz val="11"/>
      <color theme="10"/>
      <name val="Calibri"/>
      <family val="2"/>
    </font>
    <font>
      <b/>
      <i/>
      <sz val="14"/>
      <color theme="1"/>
      <name val="TH SarabunPSK"/>
      <family val="2"/>
    </font>
    <font>
      <b/>
      <sz val="12"/>
      <color theme="1"/>
      <name val="Tahoma"/>
      <family val="2"/>
      <scheme val="minor"/>
    </font>
    <font>
      <sz val="12"/>
      <color theme="1"/>
      <name val="Tahoma"/>
      <family val="2"/>
      <charset val="222"/>
      <scheme val="minor"/>
    </font>
    <font>
      <b/>
      <sz val="9"/>
      <color theme="1"/>
      <name val="Tahoma"/>
      <family val="2"/>
      <scheme val="minor"/>
    </font>
    <font>
      <b/>
      <sz val="10"/>
      <color theme="1"/>
      <name val="Tahoma"/>
      <family val="2"/>
      <scheme val="minor"/>
    </font>
    <font>
      <b/>
      <sz val="11"/>
      <color theme="1"/>
      <name val="Tahoma"/>
      <family val="2"/>
      <scheme val="minor"/>
    </font>
    <font>
      <sz val="10"/>
      <color theme="1"/>
      <name val="Tahoma"/>
      <family val="2"/>
      <scheme val="minor"/>
    </font>
    <font>
      <sz val="14"/>
      <name val="Cordia New"/>
      <family val="2"/>
    </font>
    <font>
      <b/>
      <sz val="16"/>
      <name val="TH SarabunPSK"/>
      <family val="2"/>
    </font>
    <font>
      <sz val="14"/>
      <name val="TH SarabunPSK"/>
      <family val="2"/>
    </font>
    <font>
      <b/>
      <sz val="11"/>
      <name val="TH SarabunPSK"/>
      <family val="2"/>
    </font>
    <font>
      <b/>
      <sz val="14"/>
      <name val="TH SarabunPSK"/>
      <family val="2"/>
    </font>
    <font>
      <b/>
      <sz val="12"/>
      <name val="TH SarabunPSK"/>
      <family val="2"/>
    </font>
    <font>
      <sz val="11"/>
      <name val="TH SarabunPSK"/>
      <family val="2"/>
    </font>
    <font>
      <b/>
      <sz val="8"/>
      <name val="TH SarabunPSK"/>
      <family val="2"/>
    </font>
    <font>
      <sz val="10"/>
      <name val="TH SarabunPSK"/>
      <family val="2"/>
    </font>
    <font>
      <b/>
      <sz val="9"/>
      <name val="TH SarabunPSK"/>
      <family val="2"/>
    </font>
    <font>
      <sz val="9"/>
      <name val="TH SarabunPSK"/>
      <family val="2"/>
    </font>
    <font>
      <b/>
      <sz val="10"/>
      <name val="TH SarabunPSK"/>
      <family val="2"/>
    </font>
    <font>
      <b/>
      <sz val="14"/>
      <color rgb="FFFF0000"/>
      <name val="TH SarabunPSK"/>
      <family val="2"/>
    </font>
    <font>
      <b/>
      <sz val="14"/>
      <color theme="1"/>
      <name val="TH SarabunPSK"/>
      <family val="2"/>
    </font>
    <font>
      <b/>
      <sz val="16"/>
      <color rgb="FFFF0000"/>
      <name val="TH SarabunPSK"/>
      <family val="2"/>
    </font>
    <font>
      <sz val="14"/>
      <color rgb="FFFF0000"/>
      <name val="TH SarabunPSK"/>
      <family val="2"/>
    </font>
    <font>
      <b/>
      <sz val="18"/>
      <name val="TH SarabunPSK"/>
      <family val="2"/>
    </font>
    <font>
      <b/>
      <sz val="18"/>
      <color rgb="FFFF0000"/>
      <name val="TH SarabunPSK"/>
      <family val="2"/>
    </font>
    <font>
      <b/>
      <sz val="20"/>
      <color rgb="FFFF0000"/>
      <name val="TH SarabunPSK"/>
      <family val="2"/>
    </font>
    <font>
      <sz val="12"/>
      <name val="TH SarabunPSK"/>
      <family val="2"/>
    </font>
    <font>
      <b/>
      <sz val="12"/>
      <color rgb="FFFF0000"/>
      <name val="TH SarabunPSK"/>
      <family val="2"/>
    </font>
    <font>
      <sz val="12"/>
      <color rgb="FFFF0000"/>
      <name val="TH SarabunPSK"/>
      <family val="2"/>
    </font>
    <font>
      <b/>
      <sz val="11"/>
      <color rgb="FFFF0000"/>
      <name val="TH SarabunPSK"/>
      <family val="2"/>
    </font>
    <font>
      <b/>
      <sz val="10"/>
      <color rgb="FFFF0000"/>
      <name val="TH SarabunPSK"/>
      <family val="2"/>
    </font>
    <font>
      <sz val="8"/>
      <name val="TH SarabunPSK"/>
      <family val="2"/>
    </font>
    <font>
      <sz val="10"/>
      <color rgb="FFFF0000"/>
      <name val="TH SarabunPSK"/>
      <family val="2"/>
    </font>
    <font>
      <b/>
      <sz val="16"/>
      <color rgb="FFEE0000"/>
      <name val="TH SarabunPSK"/>
      <family val="2"/>
    </font>
    <font>
      <b/>
      <sz val="14"/>
      <color indexed="9"/>
      <name val="TH SarabunPSK"/>
      <family val="2"/>
    </font>
    <font>
      <b/>
      <sz val="14"/>
      <color indexed="10"/>
      <name val="TH SarabunPSK"/>
      <family val="2"/>
    </font>
    <font>
      <sz val="8"/>
      <color indexed="10"/>
      <name val="Tahoma"/>
      <family val="2"/>
    </font>
    <font>
      <sz val="8"/>
      <color indexed="81"/>
      <name val="Tahoma"/>
      <family val="2"/>
    </font>
    <font>
      <b/>
      <sz val="9"/>
      <color indexed="81"/>
      <name val="Tahoma"/>
      <family val="2"/>
    </font>
    <font>
      <b/>
      <sz val="12"/>
      <color indexed="10"/>
      <name val="Tahoma"/>
      <family val="2"/>
    </font>
    <font>
      <b/>
      <sz val="14"/>
      <color indexed="39"/>
      <name val="TH SarabunPSK"/>
      <family val="2"/>
    </font>
    <font>
      <b/>
      <sz val="8"/>
      <color indexed="81"/>
      <name val="Tahoma"/>
      <family val="2"/>
    </font>
    <font>
      <b/>
      <sz val="9"/>
      <color indexed="10"/>
      <name val="Tahoma"/>
      <family val="2"/>
    </font>
    <font>
      <b/>
      <sz val="16"/>
      <color indexed="10"/>
      <name val="TH SarabunPSK"/>
      <family val="2"/>
    </font>
    <font>
      <b/>
      <sz val="10"/>
      <color indexed="10"/>
      <name val="Tahoma"/>
      <family val="2"/>
    </font>
    <font>
      <b/>
      <sz val="8"/>
      <color indexed="10"/>
      <name val="Tahoma"/>
      <family val="2"/>
    </font>
    <font>
      <b/>
      <sz val="18"/>
      <color theme="1"/>
      <name val="AngsanaUPC"/>
      <family val="1"/>
    </font>
    <font>
      <sz val="14"/>
      <color theme="1"/>
      <name val="AngsanaUPC"/>
      <family val="1"/>
    </font>
    <font>
      <b/>
      <sz val="16"/>
      <color theme="1"/>
      <name val="AngsanaUPC"/>
      <family val="1"/>
    </font>
    <font>
      <b/>
      <sz val="14"/>
      <color theme="1"/>
      <name val="AngsanaUPC"/>
      <family val="1"/>
    </font>
    <font>
      <sz val="12"/>
      <color theme="1"/>
      <name val="AngsanaUPC"/>
      <family val="1"/>
    </font>
    <font>
      <sz val="16"/>
      <color theme="1"/>
      <name val="AngsanaUPC"/>
      <family val="1"/>
    </font>
    <font>
      <b/>
      <sz val="16"/>
      <color theme="1"/>
      <name val="AngsanaUPC"/>
      <family val="1"/>
      <charset val="222"/>
    </font>
    <font>
      <b/>
      <sz val="18"/>
      <color theme="1"/>
      <name val="AngsanaUPC"/>
      <family val="1"/>
      <charset val="222"/>
    </font>
    <font>
      <b/>
      <sz val="12"/>
      <color theme="1"/>
      <name val="TH SarabunPSK"/>
      <family val="2"/>
    </font>
    <font>
      <b/>
      <sz val="18"/>
      <color rgb="FFFF0000"/>
      <name val="AngsanaUPC"/>
      <family val="1"/>
      <charset val="222"/>
    </font>
    <font>
      <sz val="14"/>
      <color theme="1"/>
      <name val="AngsanaUPC"/>
      <family val="1"/>
      <charset val="222"/>
    </font>
    <font>
      <sz val="14"/>
      <name val="AngsanaUPC"/>
      <family val="1"/>
      <charset val="222"/>
    </font>
    <font>
      <sz val="14"/>
      <color theme="0"/>
      <name val="AngsanaUPC"/>
      <family val="1"/>
      <charset val="222"/>
    </font>
    <font>
      <sz val="12"/>
      <color theme="1"/>
      <name val="AngsanaUPC"/>
      <family val="1"/>
      <charset val="222"/>
    </font>
    <font>
      <b/>
      <sz val="12"/>
      <color theme="1"/>
      <name val="AngsanaUPC"/>
      <family val="1"/>
    </font>
  </fonts>
  <fills count="11">
    <fill>
      <patternFill patternType="none"/>
    </fill>
    <fill>
      <patternFill patternType="gray125"/>
    </fill>
    <fill>
      <patternFill patternType="solid">
        <fgColor rgb="FFCCFFFF"/>
        <bgColor indexed="64"/>
      </patternFill>
    </fill>
    <fill>
      <patternFill patternType="solid">
        <fgColor rgb="FFCCFFCC"/>
        <bgColor indexed="64"/>
      </patternFill>
    </fill>
    <fill>
      <patternFill patternType="solid">
        <fgColor rgb="FFFFFFCE"/>
        <bgColor indexed="64"/>
      </patternFill>
    </fill>
    <fill>
      <patternFill patternType="solid">
        <fgColor theme="4" tint="0.79998168889431442"/>
        <bgColor indexed="64"/>
      </patternFill>
    </fill>
    <fill>
      <patternFill patternType="solid">
        <fgColor rgb="FFFFFFFF"/>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hair">
        <color auto="1"/>
      </right>
      <top style="thin">
        <color auto="1"/>
      </top>
      <bottom style="hair">
        <color auto="1"/>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auto="1"/>
      </bottom>
      <diagonal/>
    </border>
    <border>
      <left style="hair">
        <color indexed="64"/>
      </left>
      <right style="thin">
        <color indexed="64"/>
      </right>
      <top style="hair">
        <color indexed="64"/>
      </top>
      <bottom style="thin">
        <color indexed="64"/>
      </bottom>
      <diagonal/>
    </border>
    <border>
      <left/>
      <right/>
      <top/>
      <bottom style="thick">
        <color indexed="64"/>
      </bottom>
      <diagonal/>
    </border>
    <border>
      <left style="thick">
        <color indexed="64"/>
      </left>
      <right style="thick">
        <color indexed="64"/>
      </right>
      <top/>
      <bottom style="thin">
        <color indexed="64"/>
      </bottom>
      <diagonal/>
    </border>
    <border>
      <left/>
      <right style="thick">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top/>
      <bottom/>
      <diagonal/>
    </border>
    <border>
      <left style="thick">
        <color indexed="64"/>
      </left>
      <right style="thick">
        <color indexed="64"/>
      </right>
      <top style="thin">
        <color indexed="64"/>
      </top>
      <bottom style="thin">
        <color indexed="64"/>
      </bottom>
      <diagonal/>
    </border>
    <border>
      <left/>
      <right/>
      <top/>
      <bottom style="medium">
        <color indexed="64"/>
      </bottom>
      <diagonal/>
    </border>
    <border>
      <left/>
      <right style="thick">
        <color indexed="64"/>
      </right>
      <top/>
      <bottom style="medium">
        <color indexed="64"/>
      </bottom>
      <diagonal/>
    </border>
    <border>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ck">
        <color indexed="64"/>
      </left>
      <right style="thick">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ck">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ck">
        <color indexed="64"/>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indexed="64"/>
      </left>
      <right style="thin">
        <color indexed="64"/>
      </right>
      <top style="medium">
        <color indexed="64"/>
      </top>
      <bottom/>
      <diagonal/>
    </border>
    <border>
      <left style="thin">
        <color indexed="64"/>
      </left>
      <right style="thick">
        <color indexed="64"/>
      </right>
      <top style="medium">
        <color indexed="64"/>
      </top>
      <bottom/>
      <diagonal/>
    </border>
    <border>
      <left style="thick">
        <color indexed="64"/>
      </left>
      <right style="thick">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ck">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thick">
        <color indexed="64"/>
      </left>
      <right style="thick">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ck">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thick">
        <color indexed="64"/>
      </left>
      <right style="thick">
        <color indexed="64"/>
      </right>
      <top style="thick">
        <color indexed="64"/>
      </top>
      <bottom style="hair">
        <color indexed="64"/>
      </bottom>
      <diagonal/>
    </border>
    <border>
      <left style="thick">
        <color indexed="64"/>
      </left>
      <right style="thick">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right style="medium">
        <color indexed="64"/>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style="thin">
        <color indexed="64"/>
      </right>
      <top style="hair">
        <color indexed="64"/>
      </top>
      <bottom/>
      <diagonal/>
    </border>
    <border>
      <left style="thick">
        <color indexed="64"/>
      </left>
      <right style="thick">
        <color indexed="64"/>
      </right>
      <top style="hair">
        <color indexed="64"/>
      </top>
      <bottom/>
      <diagonal/>
    </border>
    <border>
      <left style="thick">
        <color indexed="64"/>
      </left>
      <right style="thin">
        <color indexed="64"/>
      </right>
      <top style="hair">
        <color indexed="64"/>
      </top>
      <bottom/>
      <diagonal/>
    </border>
    <border>
      <left style="thin">
        <color indexed="64"/>
      </left>
      <right style="thick">
        <color indexed="64"/>
      </right>
      <top style="hair">
        <color indexed="64"/>
      </top>
      <bottom/>
      <diagonal/>
    </border>
    <border>
      <left style="thick">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thick">
        <color indexed="64"/>
      </right>
      <top style="hair">
        <color indexed="64"/>
      </top>
      <bottom/>
      <diagonal/>
    </border>
    <border>
      <left style="thick">
        <color indexed="64"/>
      </left>
      <right style="medium">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ck">
        <color indexed="64"/>
      </left>
      <right style="thick">
        <color indexed="64"/>
      </right>
      <top style="hair">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ck">
        <color indexed="64"/>
      </left>
      <right style="thick">
        <color indexed="64"/>
      </right>
      <top style="thick">
        <color indexed="64"/>
      </top>
      <bottom/>
      <diagonal/>
    </border>
    <border>
      <left/>
      <right style="medium">
        <color indexed="64"/>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style="thick">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ck">
        <color indexed="64"/>
      </right>
      <top style="thin">
        <color indexed="64"/>
      </top>
      <bottom/>
      <diagonal/>
    </border>
    <border>
      <left style="thick">
        <color indexed="64"/>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bottom style="thick">
        <color indexed="64"/>
      </bottom>
      <diagonal/>
    </border>
    <border>
      <left/>
      <right/>
      <top style="thick">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xf numFmtId="0" fontId="5" fillId="0" borderId="0"/>
    <xf numFmtId="0" fontId="4" fillId="0" borderId="0"/>
    <xf numFmtId="0" fontId="3" fillId="0" borderId="0"/>
    <xf numFmtId="9" fontId="6" fillId="0" borderId="0" applyFont="0" applyFill="0" applyBorder="0" applyAlignment="0" applyProtection="0"/>
    <xf numFmtId="0" fontId="5" fillId="0" borderId="0"/>
    <xf numFmtId="0" fontId="12" fillId="0" borderId="0" applyNumberFormat="0" applyFill="0" applyBorder="0" applyAlignment="0" applyProtection="0"/>
    <xf numFmtId="0" fontId="2" fillId="0" borderId="0"/>
    <xf numFmtId="0" fontId="6" fillId="0" borderId="0"/>
    <xf numFmtId="0" fontId="2" fillId="0" borderId="0"/>
    <xf numFmtId="0" fontId="1" fillId="0" borderId="0"/>
    <xf numFmtId="9" fontId="1" fillId="0" borderId="0" applyFont="0" applyFill="0" applyBorder="0" applyAlignment="0" applyProtection="0"/>
    <xf numFmtId="0" fontId="20" fillId="0" borderId="0"/>
  </cellStyleXfs>
  <cellXfs count="441">
    <xf numFmtId="0" fontId="0" fillId="0" borderId="0" xfId="0"/>
    <xf numFmtId="0" fontId="8" fillId="0" borderId="0" xfId="0" applyFont="1"/>
    <xf numFmtId="0" fontId="9"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center"/>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3" fontId="9" fillId="0" borderId="1" xfId="0" applyNumberFormat="1" applyFont="1" applyBorder="1" applyAlignment="1">
      <alignment horizontal="center" vertical="center" wrapText="1"/>
    </xf>
    <xf numFmtId="0" fontId="9" fillId="0" borderId="2" xfId="0" applyFont="1" applyBorder="1" applyAlignment="1">
      <alignment horizontal="center"/>
    </xf>
    <xf numFmtId="0" fontId="10" fillId="0" borderId="0" xfId="0" applyFont="1"/>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11" fillId="0" borderId="0" xfId="0" applyFont="1" applyAlignment="1">
      <alignment horizontal="right"/>
    </xf>
    <xf numFmtId="0" fontId="8" fillId="0" borderId="1" xfId="0" applyFont="1" applyBorder="1"/>
    <xf numFmtId="0" fontId="8" fillId="0" borderId="1" xfId="0" applyFont="1" applyBorder="1" applyAlignment="1">
      <alignment horizontal="center"/>
    </xf>
    <xf numFmtId="10" fontId="8" fillId="0" borderId="1" xfId="4" applyNumberFormat="1" applyFont="1" applyBorder="1"/>
    <xf numFmtId="0" fontId="9" fillId="0" borderId="1" xfId="0" applyFont="1" applyBorder="1"/>
    <xf numFmtId="3" fontId="9" fillId="0" borderId="1" xfId="0" applyNumberFormat="1" applyFont="1" applyBorder="1" applyAlignment="1">
      <alignment horizontal="center"/>
    </xf>
    <xf numFmtId="9" fontId="9" fillId="0" borderId="1" xfId="0" applyNumberFormat="1" applyFont="1" applyBorder="1"/>
    <xf numFmtId="0" fontId="9" fillId="0" borderId="1" xfId="0" applyFont="1" applyBorder="1" applyAlignment="1">
      <alignment horizontal="center"/>
    </xf>
    <xf numFmtId="0" fontId="9" fillId="0" borderId="1" xfId="0" applyFont="1" applyBorder="1" applyAlignment="1">
      <alignment horizontal="left" vertical="center" indent="1"/>
    </xf>
    <xf numFmtId="0" fontId="8" fillId="0" borderId="1" xfId="0" applyFont="1" applyBorder="1" applyAlignment="1">
      <alignment horizontal="left" vertical="center" indent="1"/>
    </xf>
    <xf numFmtId="187" fontId="8" fillId="0" borderId="1" xfId="4" applyNumberFormat="1" applyFont="1" applyBorder="1"/>
    <xf numFmtId="15" fontId="13" fillId="0" borderId="0" xfId="0" applyNumberFormat="1" applyFont="1" applyAlignment="1">
      <alignment horizontal="right"/>
    </xf>
    <xf numFmtId="0" fontId="15" fillId="0" borderId="0" xfId="10" applyFont="1" applyAlignment="1">
      <alignment vertical="center"/>
    </xf>
    <xf numFmtId="0" fontId="17" fillId="4" borderId="4" xfId="10" applyFont="1" applyFill="1" applyBorder="1" applyAlignment="1">
      <alignment horizontal="center" vertical="center" wrapText="1"/>
    </xf>
    <xf numFmtId="0" fontId="18" fillId="0" borderId="0" xfId="10" applyFont="1" applyAlignment="1">
      <alignment horizontal="center"/>
    </xf>
    <xf numFmtId="0" fontId="17" fillId="4" borderId="7" xfId="10" applyFont="1" applyFill="1" applyBorder="1" applyAlignment="1">
      <alignment horizontal="center" vertical="center" wrapText="1"/>
    </xf>
    <xf numFmtId="0" fontId="17" fillId="2" borderId="7" xfId="10" applyFont="1" applyFill="1" applyBorder="1" applyAlignment="1">
      <alignment horizontal="center" vertical="center" wrapText="1"/>
    </xf>
    <xf numFmtId="0" fontId="1" fillId="0" borderId="0" xfId="10"/>
    <xf numFmtId="0" fontId="19" fillId="7" borderId="9" xfId="10" applyFont="1" applyFill="1" applyBorder="1" applyAlignment="1">
      <alignment horizontal="left" vertical="center" wrapText="1"/>
    </xf>
    <xf numFmtId="0" fontId="19" fillId="7" borderId="0" xfId="10" applyFont="1" applyFill="1" applyBorder="1" applyAlignment="1">
      <alignment horizontal="center" vertical="center" wrapText="1"/>
    </xf>
    <xf numFmtId="9" fontId="19" fillId="7" borderId="0" xfId="10" applyNumberFormat="1" applyFont="1" applyFill="1" applyBorder="1" applyAlignment="1">
      <alignment horizontal="center" vertical="center" wrapText="1"/>
    </xf>
    <xf numFmtId="10" fontId="19" fillId="7" borderId="0" xfId="11" applyNumberFormat="1" applyFont="1" applyFill="1" applyBorder="1" applyAlignment="1">
      <alignment horizontal="center" vertical="center" wrapText="1"/>
    </xf>
    <xf numFmtId="0" fontId="19" fillId="7" borderId="10" xfId="10" applyFont="1" applyFill="1" applyBorder="1" applyAlignment="1">
      <alignment horizontal="center" vertical="center" wrapText="1"/>
    </xf>
    <xf numFmtId="0" fontId="19" fillId="8" borderId="9" xfId="10" applyFont="1" applyFill="1" applyBorder="1" applyAlignment="1">
      <alignment horizontal="left" vertical="center" wrapText="1"/>
    </xf>
    <xf numFmtId="0" fontId="19" fillId="8" borderId="0" xfId="10" applyFont="1" applyFill="1" applyBorder="1" applyAlignment="1">
      <alignment horizontal="center" vertical="center" wrapText="1"/>
    </xf>
    <xf numFmtId="9" fontId="19" fillId="8" borderId="0" xfId="10" applyNumberFormat="1" applyFont="1" applyFill="1" applyBorder="1" applyAlignment="1">
      <alignment horizontal="center" vertical="center" wrapText="1"/>
    </xf>
    <xf numFmtId="10" fontId="19" fillId="8" borderId="0" xfId="11" applyNumberFormat="1" applyFont="1" applyFill="1" applyBorder="1" applyAlignment="1">
      <alignment horizontal="center" vertical="center" wrapText="1"/>
    </xf>
    <xf numFmtId="0" fontId="1" fillId="0" borderId="0" xfId="10" applyFill="1"/>
    <xf numFmtId="0" fontId="19" fillId="8" borderId="10" xfId="10" applyFont="1" applyFill="1" applyBorder="1" applyAlignment="1">
      <alignment horizontal="center" vertical="center" wrapText="1"/>
    </xf>
    <xf numFmtId="0" fontId="17" fillId="9" borderId="17" xfId="10" applyFont="1" applyFill="1" applyBorder="1" applyAlignment="1">
      <alignment horizontal="center" vertical="center" wrapText="1"/>
    </xf>
    <xf numFmtId="0" fontId="17" fillId="9" borderId="18" xfId="10" applyFont="1" applyFill="1" applyBorder="1" applyAlignment="1">
      <alignment horizontal="center" vertical="center" wrapText="1"/>
    </xf>
    <xf numFmtId="9" fontId="17" fillId="9" borderId="18" xfId="10" applyNumberFormat="1" applyFont="1" applyFill="1" applyBorder="1" applyAlignment="1">
      <alignment horizontal="center" vertical="center" wrapText="1"/>
    </xf>
    <xf numFmtId="10" fontId="17" fillId="9" borderId="18" xfId="11" applyNumberFormat="1" applyFont="1" applyFill="1" applyBorder="1" applyAlignment="1">
      <alignment horizontal="center" vertical="center" wrapText="1"/>
    </xf>
    <xf numFmtId="0" fontId="17" fillId="9" borderId="19" xfId="10" applyFont="1" applyFill="1" applyBorder="1" applyAlignment="1">
      <alignment horizontal="center" vertical="center" wrapText="1"/>
    </xf>
    <xf numFmtId="10" fontId="0" fillId="0" borderId="0" xfId="11" applyNumberFormat="1" applyFont="1" applyAlignment="1">
      <alignment horizontal="right"/>
    </xf>
    <xf numFmtId="10" fontId="0" fillId="0" borderId="0" xfId="11" applyNumberFormat="1" applyFont="1"/>
    <xf numFmtId="0" fontId="21" fillId="10" borderId="0" xfId="12" applyFont="1" applyFill="1" applyBorder="1" applyAlignment="1">
      <alignment horizontal="center" vertical="center"/>
    </xf>
    <xf numFmtId="0" fontId="22" fillId="10" borderId="0" xfId="12" applyFont="1" applyFill="1"/>
    <xf numFmtId="0" fontId="22" fillId="10" borderId="0" xfId="12" applyFont="1" applyFill="1" applyAlignment="1">
      <alignment horizontal="center" vertical="center"/>
    </xf>
    <xf numFmtId="0" fontId="22" fillId="10" borderId="22" xfId="12" applyFont="1" applyFill="1" applyBorder="1" applyAlignment="1">
      <alignment horizontal="center"/>
    </xf>
    <xf numFmtId="0" fontId="24" fillId="10" borderId="22" xfId="12" applyFont="1" applyFill="1" applyBorder="1" applyAlignment="1">
      <alignment horizontal="center"/>
    </xf>
    <xf numFmtId="0" fontId="25" fillId="10" borderId="10" xfId="12" applyFont="1" applyFill="1" applyBorder="1" applyAlignment="1">
      <alignment horizontal="center" vertical="center"/>
    </xf>
    <xf numFmtId="0" fontId="23" fillId="10" borderId="39" xfId="12" applyFont="1" applyFill="1" applyBorder="1" applyAlignment="1">
      <alignment horizontal="center" vertical="center"/>
    </xf>
    <xf numFmtId="0" fontId="24" fillId="10" borderId="40" xfId="12" applyFont="1" applyFill="1" applyBorder="1" applyAlignment="1">
      <alignment horizontal="center" vertical="center"/>
    </xf>
    <xf numFmtId="0" fontId="23" fillId="10" borderId="41" xfId="12" applyFont="1" applyFill="1" applyBorder="1" applyAlignment="1">
      <alignment horizontal="center" vertical="center"/>
    </xf>
    <xf numFmtId="0" fontId="26" fillId="10" borderId="39" xfId="12" applyFont="1" applyFill="1" applyBorder="1" applyAlignment="1">
      <alignment horizontal="center" vertical="center"/>
    </xf>
    <xf numFmtId="0" fontId="26" fillId="10" borderId="42" xfId="12" applyFont="1" applyFill="1" applyBorder="1" applyAlignment="1">
      <alignment horizontal="center" vertical="center"/>
    </xf>
    <xf numFmtId="0" fontId="24" fillId="10" borderId="43" xfId="12" applyFont="1" applyFill="1" applyBorder="1" applyAlignment="1">
      <alignment horizontal="center" vertical="center"/>
    </xf>
    <xf numFmtId="0" fontId="28" fillId="10" borderId="22" xfId="12" applyFont="1" applyFill="1" applyBorder="1" applyAlignment="1">
      <alignment horizontal="center"/>
    </xf>
    <xf numFmtId="0" fontId="26" fillId="10" borderId="48" xfId="12" applyFont="1" applyFill="1" applyBorder="1" applyAlignment="1">
      <alignment horizontal="center" vertical="center"/>
    </xf>
    <xf numFmtId="0" fontId="23" fillId="10" borderId="51" xfId="12" applyFont="1" applyFill="1" applyBorder="1" applyAlignment="1">
      <alignment horizontal="center" vertical="center"/>
    </xf>
    <xf numFmtId="0" fontId="24" fillId="10" borderId="52" xfId="12" applyFont="1" applyFill="1" applyBorder="1" applyAlignment="1">
      <alignment horizontal="center" vertical="center"/>
    </xf>
    <xf numFmtId="0" fontId="23" fillId="10" borderId="53" xfId="12" applyFont="1" applyFill="1" applyBorder="1" applyAlignment="1">
      <alignment horizontal="center" vertical="center"/>
    </xf>
    <xf numFmtId="0" fontId="26" fillId="10" borderId="55" xfId="12" applyFont="1" applyFill="1" applyBorder="1" applyAlignment="1">
      <alignment horizontal="center" vertical="center"/>
    </xf>
    <xf numFmtId="0" fontId="26" fillId="10" borderId="51" xfId="12" applyFont="1" applyFill="1" applyBorder="1" applyAlignment="1">
      <alignment horizontal="center" vertical="center"/>
    </xf>
    <xf numFmtId="0" fontId="26" fillId="10" borderId="54" xfId="12" applyFont="1" applyFill="1" applyBorder="1" applyAlignment="1">
      <alignment horizontal="center" vertical="center"/>
    </xf>
    <xf numFmtId="0" fontId="23" fillId="10" borderId="62" xfId="12" applyFont="1" applyFill="1" applyBorder="1" applyAlignment="1">
      <alignment horizontal="center" vertical="center"/>
    </xf>
    <xf numFmtId="0" fontId="26" fillId="10" borderId="64" xfId="12" applyFont="1" applyFill="1" applyBorder="1" applyAlignment="1">
      <alignment horizontal="center" vertical="center"/>
    </xf>
    <xf numFmtId="0" fontId="31" fillId="10" borderId="68" xfId="12" applyFont="1" applyFill="1" applyBorder="1" applyAlignment="1">
      <alignment horizontal="center" vertical="center"/>
    </xf>
    <xf numFmtId="0" fontId="31" fillId="10" borderId="62" xfId="12" applyFont="1" applyFill="1" applyBorder="1" applyAlignment="1">
      <alignment horizontal="center" vertical="center"/>
    </xf>
    <xf numFmtId="0" fontId="31" fillId="10" borderId="69" xfId="12" applyFont="1" applyFill="1" applyBorder="1" applyAlignment="1">
      <alignment horizontal="center" vertical="center"/>
    </xf>
    <xf numFmtId="0" fontId="27" fillId="10" borderId="69" xfId="12" applyFont="1" applyFill="1" applyBorder="1" applyAlignment="1">
      <alignment horizontal="center" vertical="center"/>
    </xf>
    <xf numFmtId="0" fontId="26" fillId="10" borderId="66" xfId="12" applyFont="1" applyFill="1" applyBorder="1" applyAlignment="1">
      <alignment horizontal="center" vertical="center"/>
    </xf>
    <xf numFmtId="0" fontId="26" fillId="10" borderId="68" xfId="12" applyFont="1" applyFill="1" applyBorder="1" applyAlignment="1">
      <alignment horizontal="center" vertical="center"/>
    </xf>
    <xf numFmtId="0" fontId="26" fillId="10" borderId="70" xfId="12" applyFont="1" applyFill="1" applyBorder="1" applyAlignment="1">
      <alignment horizontal="center" vertical="center"/>
    </xf>
    <xf numFmtId="0" fontId="32" fillId="10" borderId="0" xfId="12" applyFont="1" applyFill="1" applyAlignment="1">
      <alignment horizontal="center" vertical="center"/>
    </xf>
    <xf numFmtId="0" fontId="33" fillId="10" borderId="1" xfId="12" applyFont="1" applyFill="1" applyBorder="1" applyAlignment="1">
      <alignment horizontal="center" vertical="center"/>
    </xf>
    <xf numFmtId="0" fontId="24" fillId="10" borderId="1" xfId="12" applyFont="1" applyFill="1" applyBorder="1" applyAlignment="1">
      <alignment horizontal="center" vertical="center"/>
    </xf>
    <xf numFmtId="0" fontId="21" fillId="10" borderId="1" xfId="12" applyFont="1" applyFill="1" applyBorder="1" applyAlignment="1">
      <alignment horizontal="center" vertical="center"/>
    </xf>
    <xf numFmtId="0" fontId="26" fillId="10" borderId="76" xfId="12" applyFont="1" applyFill="1" applyBorder="1" applyAlignment="1">
      <alignment vertical="center" wrapText="1"/>
    </xf>
    <xf numFmtId="0" fontId="24" fillId="10" borderId="77" xfId="12" applyFont="1" applyFill="1" applyBorder="1" applyAlignment="1">
      <alignment horizontal="center" vertical="center" wrapText="1"/>
    </xf>
    <xf numFmtId="0" fontId="26" fillId="10" borderId="78" xfId="12" quotePrefix="1" applyFont="1" applyFill="1" applyBorder="1" applyAlignment="1">
      <alignment horizontal="center" vertical="center" wrapText="1"/>
    </xf>
    <xf numFmtId="0" fontId="26" fillId="10" borderId="78" xfId="12" quotePrefix="1" applyFont="1" applyFill="1" applyBorder="1" applyAlignment="1">
      <alignment horizontal="center" vertical="center"/>
    </xf>
    <xf numFmtId="0" fontId="26" fillId="10" borderId="78" xfId="12" applyFont="1" applyFill="1" applyBorder="1" applyAlignment="1">
      <alignment horizontal="center" vertical="center"/>
    </xf>
    <xf numFmtId="0" fontId="26" fillId="10" borderId="79" xfId="12" applyFont="1" applyFill="1" applyBorder="1" applyAlignment="1">
      <alignment horizontal="center" vertical="center"/>
    </xf>
    <xf numFmtId="0" fontId="24" fillId="10" borderId="80" xfId="12" applyFont="1" applyFill="1" applyBorder="1" applyAlignment="1">
      <alignment horizontal="center" vertical="center"/>
    </xf>
    <xf numFmtId="0" fontId="22" fillId="10" borderId="77" xfId="12" quotePrefix="1" applyFont="1" applyFill="1" applyBorder="1" applyAlignment="1">
      <alignment horizontal="center" vertical="center"/>
    </xf>
    <xf numFmtId="0" fontId="22" fillId="10" borderId="78" xfId="12" applyFont="1" applyFill="1" applyBorder="1" applyAlignment="1">
      <alignment horizontal="center" vertical="center"/>
    </xf>
    <xf numFmtId="0" fontId="26" fillId="10" borderId="79" xfId="12" quotePrefix="1" applyFont="1" applyFill="1" applyBorder="1" applyAlignment="1">
      <alignment horizontal="center" vertical="center"/>
    </xf>
    <xf numFmtId="0" fontId="24" fillId="10" borderId="80" xfId="12" quotePrefix="1" applyFont="1" applyFill="1" applyBorder="1" applyAlignment="1">
      <alignment horizontal="center" vertical="center"/>
    </xf>
    <xf numFmtId="0" fontId="26" fillId="10" borderId="77" xfId="12" quotePrefix="1" applyFont="1" applyFill="1" applyBorder="1" applyAlignment="1">
      <alignment horizontal="center" vertical="center"/>
    </xf>
    <xf numFmtId="0" fontId="26" fillId="10" borderId="81" xfId="12" quotePrefix="1" applyFont="1" applyFill="1" applyBorder="1" applyAlignment="1">
      <alignment horizontal="center" vertical="center"/>
    </xf>
    <xf numFmtId="0" fontId="26" fillId="10" borderId="82" xfId="12" quotePrefix="1" applyFont="1" applyFill="1" applyBorder="1" applyAlignment="1">
      <alignment horizontal="center" vertical="center"/>
    </xf>
    <xf numFmtId="0" fontId="32" fillId="10" borderId="83" xfId="12" applyFont="1" applyFill="1" applyBorder="1" applyAlignment="1">
      <alignment horizontal="center"/>
    </xf>
    <xf numFmtId="0" fontId="32" fillId="10" borderId="0" xfId="12" applyFont="1" applyFill="1" applyBorder="1" applyAlignment="1">
      <alignment horizontal="center"/>
    </xf>
    <xf numFmtId="0" fontId="34" fillId="10" borderId="0" xfId="12" applyFont="1" applyFill="1" applyAlignment="1">
      <alignment horizontal="center" vertical="center"/>
    </xf>
    <xf numFmtId="0" fontId="28" fillId="10" borderId="84" xfId="12" applyFont="1" applyFill="1" applyBorder="1" applyAlignment="1">
      <alignment vertical="center" wrapText="1"/>
    </xf>
    <xf numFmtId="0" fontId="24" fillId="10" borderId="13" xfId="12" applyFont="1" applyFill="1" applyBorder="1" applyAlignment="1">
      <alignment horizontal="center" vertical="center" wrapText="1"/>
    </xf>
    <xf numFmtId="0" fontId="26" fillId="10" borderId="85" xfId="12" quotePrefix="1" applyFont="1" applyFill="1" applyBorder="1" applyAlignment="1">
      <alignment horizontal="center" vertical="center" wrapText="1"/>
    </xf>
    <xf numFmtId="0" fontId="26" fillId="10" borderId="85" xfId="12" quotePrefix="1" applyFont="1" applyFill="1" applyBorder="1" applyAlignment="1">
      <alignment horizontal="center" vertical="center"/>
    </xf>
    <xf numFmtId="0" fontId="26" fillId="10" borderId="85" xfId="12" applyFont="1" applyFill="1" applyBorder="1" applyAlignment="1">
      <alignment horizontal="center" vertical="center"/>
    </xf>
    <xf numFmtId="0" fontId="26" fillId="10" borderId="86" xfId="12" applyFont="1" applyFill="1" applyBorder="1" applyAlignment="1">
      <alignment horizontal="center" vertical="center"/>
    </xf>
    <xf numFmtId="0" fontId="24" fillId="10" borderId="87" xfId="12" applyFont="1" applyFill="1" applyBorder="1" applyAlignment="1">
      <alignment horizontal="center" vertical="center"/>
    </xf>
    <xf numFmtId="0" fontId="22" fillId="10" borderId="13" xfId="12" applyFont="1" applyFill="1" applyBorder="1" applyAlignment="1">
      <alignment horizontal="center" vertical="center"/>
    </xf>
    <xf numFmtId="0" fontId="22" fillId="10" borderId="85" xfId="12" applyFont="1" applyFill="1" applyBorder="1" applyAlignment="1">
      <alignment horizontal="center" vertical="center"/>
    </xf>
    <xf numFmtId="0" fontId="26" fillId="10" borderId="85" xfId="12" applyNumberFormat="1" applyFont="1" applyFill="1" applyBorder="1" applyAlignment="1">
      <alignment horizontal="center" vertical="center"/>
    </xf>
    <xf numFmtId="0" fontId="26" fillId="10" borderId="13" xfId="12" quotePrefix="1" applyFont="1" applyFill="1" applyBorder="1" applyAlignment="1">
      <alignment horizontal="center" vertical="center"/>
    </xf>
    <xf numFmtId="0" fontId="26" fillId="10" borderId="88" xfId="12" quotePrefix="1" applyFont="1" applyFill="1" applyBorder="1" applyAlignment="1">
      <alignment horizontal="center" vertical="center"/>
    </xf>
    <xf numFmtId="0" fontId="26" fillId="10" borderId="12" xfId="12" quotePrefix="1" applyFont="1" applyFill="1" applyBorder="1" applyAlignment="1">
      <alignment horizontal="center" vertical="center"/>
    </xf>
    <xf numFmtId="0" fontId="26" fillId="10" borderId="11" xfId="12" quotePrefix="1" applyFont="1" applyFill="1" applyBorder="1" applyAlignment="1">
      <alignment horizontal="center" vertical="center"/>
    </xf>
    <xf numFmtId="0" fontId="32" fillId="10" borderId="84" xfId="12" applyFont="1" applyFill="1" applyBorder="1" applyAlignment="1">
      <alignment horizontal="center"/>
    </xf>
    <xf numFmtId="0" fontId="9" fillId="10" borderId="1" xfId="12" applyFont="1" applyFill="1" applyBorder="1" applyAlignment="1">
      <alignment horizontal="center" vertical="center"/>
    </xf>
    <xf numFmtId="0" fontId="26" fillId="10" borderId="84" xfId="12" applyFont="1" applyFill="1" applyBorder="1" applyAlignment="1">
      <alignment vertical="center" wrapText="1"/>
    </xf>
    <xf numFmtId="188" fontId="26" fillId="10" borderId="85" xfId="12" quotePrefix="1" applyNumberFormat="1" applyFont="1" applyFill="1" applyBorder="1" applyAlignment="1">
      <alignment horizontal="center" vertical="center"/>
    </xf>
    <xf numFmtId="0" fontId="26" fillId="10" borderId="86" xfId="12" quotePrefix="1" applyFont="1" applyFill="1" applyBorder="1" applyAlignment="1">
      <alignment horizontal="center" vertical="center"/>
    </xf>
    <xf numFmtId="0" fontId="26" fillId="10" borderId="89" xfId="12" quotePrefix="1" applyFont="1" applyFill="1" applyBorder="1" applyAlignment="1">
      <alignment horizontal="center" vertical="center"/>
    </xf>
    <xf numFmtId="0" fontId="24" fillId="10" borderId="87" xfId="12" quotePrefix="1" applyFont="1" applyFill="1" applyBorder="1" applyAlignment="1">
      <alignment horizontal="center" vertical="center"/>
    </xf>
    <xf numFmtId="188" fontId="26" fillId="10" borderId="85" xfId="12" applyNumberFormat="1" applyFont="1" applyFill="1" applyBorder="1" applyAlignment="1">
      <alignment horizontal="center" vertical="center"/>
    </xf>
    <xf numFmtId="0" fontId="35" fillId="10" borderId="0" xfId="12" applyFont="1" applyFill="1"/>
    <xf numFmtId="0" fontId="26" fillId="10" borderId="90" xfId="12" applyFont="1" applyFill="1" applyBorder="1" applyAlignment="1">
      <alignment vertical="center" wrapText="1"/>
    </xf>
    <xf numFmtId="0" fontId="24" fillId="10" borderId="91" xfId="12" quotePrefix="1" applyFont="1" applyFill="1" applyBorder="1" applyAlignment="1">
      <alignment horizontal="center" vertical="center" wrapText="1"/>
    </xf>
    <xf numFmtId="0" fontId="26" fillId="10" borderId="89" xfId="12" quotePrefix="1" applyFont="1" applyFill="1" applyBorder="1" applyAlignment="1">
      <alignment horizontal="center" vertical="center" wrapText="1"/>
    </xf>
    <xf numFmtId="0" fontId="26" fillId="10" borderId="92" xfId="12" quotePrefix="1" applyFont="1" applyFill="1" applyBorder="1" applyAlignment="1">
      <alignment horizontal="center" vertical="center" wrapText="1"/>
    </xf>
    <xf numFmtId="0" fontId="24" fillId="10" borderId="93" xfId="12" applyFont="1" applyFill="1" applyBorder="1" applyAlignment="1">
      <alignment horizontal="center" vertical="center"/>
    </xf>
    <xf numFmtId="0" fontId="22" fillId="10" borderId="16" xfId="12" quotePrefix="1" applyFont="1" applyFill="1" applyBorder="1" applyAlignment="1">
      <alignment horizontal="center" vertical="center"/>
    </xf>
    <xf numFmtId="0" fontId="22" fillId="10" borderId="89" xfId="12" applyFont="1" applyFill="1" applyBorder="1" applyAlignment="1">
      <alignment horizontal="center" vertical="center"/>
    </xf>
    <xf numFmtId="0" fontId="26" fillId="10" borderId="89" xfId="12" applyFont="1" applyFill="1" applyBorder="1" applyAlignment="1">
      <alignment horizontal="center" vertical="center"/>
    </xf>
    <xf numFmtId="0" fontId="26" fillId="10" borderId="92" xfId="12" quotePrefix="1" applyFont="1" applyFill="1" applyBorder="1" applyAlignment="1">
      <alignment horizontal="center" vertical="center"/>
    </xf>
    <xf numFmtId="0" fontId="24" fillId="10" borderId="94" xfId="12" quotePrefix="1" applyFont="1" applyFill="1" applyBorder="1" applyAlignment="1">
      <alignment horizontal="center" vertical="center"/>
    </xf>
    <xf numFmtId="0" fontId="26" fillId="10" borderId="16" xfId="12" quotePrefix="1" applyFont="1" applyFill="1" applyBorder="1" applyAlignment="1">
      <alignment horizontal="center" vertical="center"/>
    </xf>
    <xf numFmtId="0" fontId="26" fillId="10" borderId="95" xfId="12" quotePrefix="1" applyFont="1" applyFill="1" applyBorder="1" applyAlignment="1">
      <alignment horizontal="center" vertical="center"/>
    </xf>
    <xf numFmtId="0" fontId="32" fillId="10" borderId="90" xfId="12" applyFont="1" applyFill="1" applyBorder="1" applyAlignment="1">
      <alignment horizontal="center"/>
    </xf>
    <xf numFmtId="0" fontId="34" fillId="10" borderId="0" xfId="12" applyFont="1" applyFill="1" applyBorder="1" applyAlignment="1">
      <alignment horizontal="center"/>
    </xf>
    <xf numFmtId="0" fontId="24" fillId="10" borderId="96" xfId="12" applyFont="1" applyFill="1" applyBorder="1" applyAlignment="1">
      <alignment horizontal="center" vertical="center"/>
    </xf>
    <xf numFmtId="0" fontId="26" fillId="10" borderId="99" xfId="12" quotePrefix="1" applyFont="1" applyFill="1" applyBorder="1" applyAlignment="1">
      <alignment horizontal="center" vertical="center"/>
    </xf>
    <xf numFmtId="0" fontId="32" fillId="10" borderId="100" xfId="12" applyFont="1" applyFill="1" applyBorder="1" applyAlignment="1">
      <alignment horizontal="center"/>
    </xf>
    <xf numFmtId="0" fontId="25" fillId="10" borderId="38" xfId="12" quotePrefix="1" applyFont="1" applyFill="1" applyBorder="1" applyAlignment="1">
      <alignment horizontal="center" vertical="center" wrapText="1"/>
    </xf>
    <xf numFmtId="0" fontId="25" fillId="10" borderId="101" xfId="12" quotePrefix="1" applyFont="1" applyFill="1" applyBorder="1" applyAlignment="1">
      <alignment horizontal="center" vertical="center" wrapText="1"/>
    </xf>
    <xf numFmtId="0" fontId="25" fillId="10" borderId="102" xfId="12" quotePrefix="1" applyFont="1" applyFill="1" applyBorder="1" applyAlignment="1">
      <alignment horizontal="center" vertical="center" wrapText="1"/>
    </xf>
    <xf numFmtId="0" fontId="25" fillId="10" borderId="103" xfId="12" quotePrefix="1" applyFont="1" applyFill="1" applyBorder="1" applyAlignment="1">
      <alignment horizontal="center" vertical="center" wrapText="1"/>
    </xf>
    <xf numFmtId="0" fontId="25" fillId="10" borderId="104" xfId="12" quotePrefix="1" applyFont="1" applyFill="1" applyBorder="1" applyAlignment="1">
      <alignment horizontal="center" vertical="center" wrapText="1"/>
    </xf>
    <xf numFmtId="1" fontId="25" fillId="10" borderId="102" xfId="12" quotePrefix="1" applyNumberFormat="1" applyFont="1" applyFill="1" applyBorder="1" applyAlignment="1">
      <alignment horizontal="center" vertical="center" wrapText="1"/>
    </xf>
    <xf numFmtId="0" fontId="25" fillId="10" borderId="37" xfId="12" quotePrefix="1" applyFont="1" applyFill="1" applyBorder="1" applyAlignment="1">
      <alignment horizontal="center" vertical="center" wrapText="1"/>
    </xf>
    <xf numFmtId="0" fontId="37" fillId="10" borderId="0" xfId="12" applyFont="1" applyFill="1" applyBorder="1" applyAlignment="1">
      <alignment horizontal="center" vertical="center"/>
    </xf>
    <xf numFmtId="1" fontId="32" fillId="10" borderId="0" xfId="12" applyNumberFormat="1" applyFont="1" applyFill="1" applyAlignment="1">
      <alignment horizontal="center" vertical="center"/>
    </xf>
    <xf numFmtId="1" fontId="34" fillId="10" borderId="0" xfId="12" applyNumberFormat="1" applyFont="1" applyFill="1" applyAlignment="1">
      <alignment horizontal="center" vertical="center"/>
    </xf>
    <xf numFmtId="0" fontId="7" fillId="10" borderId="1" xfId="12" applyFont="1" applyFill="1" applyBorder="1" applyAlignment="1">
      <alignment horizontal="center" vertical="center"/>
    </xf>
    <xf numFmtId="0" fontId="36" fillId="10" borderId="1" xfId="12" applyFont="1" applyFill="1" applyBorder="1" applyAlignment="1">
      <alignment horizontal="center" vertical="center"/>
    </xf>
    <xf numFmtId="0" fontId="37" fillId="10" borderId="1" xfId="12" applyFont="1" applyFill="1" applyBorder="1" applyAlignment="1">
      <alignment horizontal="center" vertical="center"/>
    </xf>
    <xf numFmtId="0" fontId="25" fillId="10" borderId="0" xfId="12" applyFont="1" applyFill="1"/>
    <xf numFmtId="0" fontId="25" fillId="10" borderId="0" xfId="12" applyFont="1" applyFill="1" applyAlignment="1">
      <alignment horizontal="center" vertical="center"/>
    </xf>
    <xf numFmtId="0" fontId="34" fillId="10" borderId="52" xfId="12" applyFont="1" applyFill="1" applyBorder="1" applyAlignment="1">
      <alignment horizontal="center" vertical="center"/>
    </xf>
    <xf numFmtId="0" fontId="34" fillId="10" borderId="68" xfId="12" applyFont="1" applyFill="1" applyBorder="1" applyAlignment="1">
      <alignment horizontal="center" vertical="center"/>
    </xf>
    <xf numFmtId="0" fontId="34" fillId="10" borderId="62" xfId="12" applyFont="1" applyFill="1" applyBorder="1" applyAlignment="1">
      <alignment horizontal="center" vertical="center"/>
    </xf>
    <xf numFmtId="0" fontId="34" fillId="10" borderId="101" xfId="12" applyFont="1" applyFill="1" applyBorder="1" applyAlignment="1">
      <alignment horizontal="center" vertical="center"/>
    </xf>
    <xf numFmtId="0" fontId="34" fillId="10" borderId="70" xfId="12" applyFont="1" applyFill="1" applyBorder="1" applyAlignment="1">
      <alignment horizontal="center" vertical="center"/>
    </xf>
    <xf numFmtId="0" fontId="34" fillId="10" borderId="103" xfId="12" applyFont="1" applyFill="1" applyBorder="1" applyAlignment="1">
      <alignment horizontal="center" vertical="center"/>
    </xf>
    <xf numFmtId="0" fontId="22" fillId="10" borderId="0" xfId="12" applyFont="1" applyFill="1" applyBorder="1" applyAlignment="1"/>
    <xf numFmtId="0" fontId="32" fillId="10" borderId="0" xfId="12" applyFont="1" applyFill="1"/>
    <xf numFmtId="0" fontId="32" fillId="10" borderId="0" xfId="12" applyFont="1" applyFill="1" applyAlignment="1">
      <alignment horizontal="left"/>
    </xf>
    <xf numFmtId="0" fontId="24" fillId="10" borderId="0" xfId="12" applyFont="1" applyFill="1" applyBorder="1" applyAlignment="1">
      <alignment vertical="center"/>
    </xf>
    <xf numFmtId="0" fontId="22" fillId="10" borderId="0" xfId="12" applyFont="1" applyFill="1" applyAlignment="1">
      <alignment vertical="center"/>
    </xf>
    <xf numFmtId="0" fontId="25" fillId="10" borderId="120" xfId="12" applyFont="1" applyFill="1" applyBorder="1" applyAlignment="1">
      <alignment horizontal="center" vertical="center" wrapText="1"/>
    </xf>
    <xf numFmtId="0" fontId="38" fillId="10" borderId="0" xfId="12" applyFont="1" applyFill="1" applyBorder="1" applyAlignment="1">
      <alignment horizontal="center" vertical="center"/>
    </xf>
    <xf numFmtId="0" fontId="24" fillId="10" borderId="0" xfId="12" applyFont="1" applyFill="1" applyBorder="1" applyAlignment="1">
      <alignment horizontal="center" vertical="center"/>
    </xf>
    <xf numFmtId="0" fontId="24" fillId="10" borderId="0" xfId="12" applyFont="1" applyFill="1" applyAlignment="1">
      <alignment horizontal="center" vertical="center"/>
    </xf>
    <xf numFmtId="0" fontId="26" fillId="10" borderId="125" xfId="12" applyFont="1" applyFill="1" applyBorder="1" applyAlignment="1">
      <alignment horizontal="center" vertical="center"/>
    </xf>
    <xf numFmtId="0" fontId="39" fillId="10" borderId="1" xfId="12" applyFont="1" applyFill="1" applyBorder="1" applyAlignment="1">
      <alignment horizontal="center" vertical="center"/>
    </xf>
    <xf numFmtId="0" fontId="40" fillId="10" borderId="1" xfId="12" applyFont="1" applyFill="1" applyBorder="1" applyAlignment="1">
      <alignment horizontal="center" vertical="center"/>
    </xf>
    <xf numFmtId="0" fontId="39" fillId="10" borderId="0" xfId="12" applyFont="1" applyFill="1" applyAlignment="1">
      <alignment vertical="center"/>
    </xf>
    <xf numFmtId="0" fontId="41" fillId="10" borderId="0" xfId="12" applyFont="1" applyFill="1" applyBorder="1" applyAlignment="1">
      <alignment horizontal="center" vertical="center"/>
    </xf>
    <xf numFmtId="0" fontId="23" fillId="10" borderId="0" xfId="12" applyFont="1" applyFill="1" applyBorder="1"/>
    <xf numFmtId="0" fontId="43" fillId="10" borderId="0" xfId="12" applyFont="1" applyFill="1" applyBorder="1" applyAlignment="1">
      <alignment vertical="center"/>
    </xf>
    <xf numFmtId="0" fontId="28" fillId="10" borderId="1" xfId="12" applyFont="1" applyFill="1" applyBorder="1" applyAlignment="1">
      <alignment horizontal="center" vertical="center"/>
    </xf>
    <xf numFmtId="0" fontId="43" fillId="10" borderId="1" xfId="12" applyFont="1" applyFill="1" applyBorder="1" applyAlignment="1">
      <alignment horizontal="center" vertical="center"/>
    </xf>
    <xf numFmtId="0" fontId="39" fillId="10" borderId="0" xfId="12" applyFont="1" applyFill="1" applyAlignment="1">
      <alignment horizontal="center" vertical="center"/>
    </xf>
    <xf numFmtId="0" fontId="44" fillId="10" borderId="1" xfId="12" applyFont="1" applyFill="1" applyBorder="1" applyAlignment="1">
      <alignment horizontal="center" vertical="center"/>
    </xf>
    <xf numFmtId="0" fontId="45" fillId="10" borderId="0" xfId="12" applyFont="1" applyFill="1" applyBorder="1" applyAlignment="1">
      <alignment horizontal="center" vertical="center"/>
    </xf>
    <xf numFmtId="0" fontId="23" fillId="10" borderId="0" xfId="12" applyFont="1" applyFill="1" applyBorder="1" applyAlignment="1">
      <alignment horizontal="center" vertical="center"/>
    </xf>
    <xf numFmtId="0" fontId="45" fillId="10" borderId="0" xfId="12" applyFont="1" applyFill="1" applyBorder="1" applyAlignment="1">
      <alignment vertical="center"/>
    </xf>
    <xf numFmtId="0" fontId="39" fillId="10" borderId="0" xfId="12" applyFont="1" applyFill="1"/>
    <xf numFmtId="0" fontId="28" fillId="10" borderId="129" xfId="12" applyFont="1" applyFill="1" applyBorder="1" applyAlignment="1">
      <alignment horizontal="center" vertical="center"/>
    </xf>
    <xf numFmtId="0" fontId="22" fillId="10" borderId="0" xfId="12" applyFont="1" applyFill="1" applyBorder="1" applyAlignment="1">
      <alignment horizontal="center" vertical="center"/>
    </xf>
    <xf numFmtId="0" fontId="40" fillId="10" borderId="0" xfId="12" applyFont="1" applyFill="1" applyBorder="1" applyAlignment="1">
      <alignment horizontal="center" vertical="center"/>
    </xf>
    <xf numFmtId="0" fontId="41" fillId="10" borderId="1" xfId="12" applyFont="1" applyFill="1" applyBorder="1" applyAlignment="1">
      <alignment horizontal="center" vertical="center"/>
    </xf>
    <xf numFmtId="0" fontId="43" fillId="10" borderId="0" xfId="12" applyFont="1" applyFill="1" applyBorder="1" applyAlignment="1">
      <alignment horizontal="center" vertical="center"/>
    </xf>
    <xf numFmtId="0" fontId="59" fillId="0" borderId="0" xfId="10" applyFont="1" applyAlignment="1">
      <alignment horizontal="center" vertical="center"/>
    </xf>
    <xf numFmtId="0" fontId="59" fillId="0" borderId="0" xfId="10" applyFont="1"/>
    <xf numFmtId="0" fontId="61" fillId="0" borderId="0" xfId="10" applyFont="1" applyAlignment="1">
      <alignment horizontal="center" vertical="center"/>
    </xf>
    <xf numFmtId="0" fontId="61" fillId="0" borderId="0" xfId="10" applyFont="1"/>
    <xf numFmtId="0" fontId="63" fillId="0" borderId="0" xfId="10" applyFont="1" applyAlignment="1">
      <alignment horizontal="center" vertical="center"/>
    </xf>
    <xf numFmtId="0" fontId="63" fillId="0" borderId="0" xfId="10" applyFont="1"/>
    <xf numFmtId="0" fontId="60" fillId="0" borderId="0" xfId="10" applyFont="1" applyAlignment="1">
      <alignment horizontal="center" vertical="center"/>
    </xf>
    <xf numFmtId="0" fontId="60" fillId="0" borderId="0" xfId="10" applyFont="1"/>
    <xf numFmtId="0" fontId="60" fillId="0" borderId="0" xfId="10" applyFont="1" applyAlignment="1">
      <alignment horizontal="left" vertical="center"/>
    </xf>
    <xf numFmtId="0" fontId="62" fillId="0" borderId="1" xfId="10" applyFont="1" applyFill="1" applyBorder="1" applyAlignment="1">
      <alignment horizontal="center" vertical="center" wrapText="1"/>
    </xf>
    <xf numFmtId="0" fontId="62" fillId="0" borderId="1" xfId="10" applyFont="1" applyBorder="1" applyAlignment="1">
      <alignment horizontal="center" vertical="center"/>
    </xf>
    <xf numFmtId="0" fontId="64" fillId="0" borderId="1" xfId="10" applyFont="1" applyBorder="1" applyAlignment="1">
      <alignment horizontal="center" vertical="center"/>
    </xf>
    <xf numFmtId="0" fontId="64" fillId="0" borderId="1" xfId="10" applyFont="1" applyBorder="1" applyAlignment="1">
      <alignment horizontal="left" vertical="center"/>
    </xf>
    <xf numFmtId="0" fontId="64" fillId="10" borderId="1" xfId="10" applyFont="1" applyFill="1" applyBorder="1" applyAlignment="1">
      <alignment horizontal="center" vertical="center"/>
    </xf>
    <xf numFmtId="0" fontId="64" fillId="0" borderId="1" xfId="10" applyFont="1" applyFill="1" applyBorder="1" applyAlignment="1">
      <alignment horizontal="center" vertical="center"/>
    </xf>
    <xf numFmtId="0" fontId="61" fillId="0" borderId="1" xfId="10" applyFont="1" applyBorder="1" applyAlignment="1">
      <alignment horizontal="center" vertical="center"/>
    </xf>
    <xf numFmtId="0" fontId="64" fillId="0" borderId="0" xfId="10" applyFont="1" applyAlignment="1">
      <alignment horizontal="center" vertical="center"/>
    </xf>
    <xf numFmtId="0" fontId="64" fillId="0" borderId="0" xfId="10" applyFont="1" applyAlignment="1">
      <alignment horizontal="left" vertical="center"/>
    </xf>
    <xf numFmtId="0" fontId="34" fillId="0" borderId="0" xfId="10" applyFont="1" applyAlignment="1">
      <alignment horizontal="left" vertical="center"/>
    </xf>
    <xf numFmtId="0" fontId="65" fillId="0" borderId="0" xfId="10" applyFont="1" applyAlignment="1">
      <alignment horizontal="left" vertical="center"/>
    </xf>
    <xf numFmtId="0" fontId="66" fillId="0" borderId="0" xfId="10" applyFont="1" applyAlignment="1">
      <alignment horizontal="center" vertical="center"/>
    </xf>
    <xf numFmtId="0" fontId="60" fillId="0" borderId="1" xfId="10" applyFont="1" applyBorder="1" applyAlignment="1">
      <alignment horizontal="left" vertical="center"/>
    </xf>
    <xf numFmtId="0" fontId="61" fillId="0" borderId="0" xfId="10" applyFont="1" applyBorder="1" applyAlignment="1">
      <alignment horizontal="center" vertical="center"/>
    </xf>
    <xf numFmtId="0" fontId="64" fillId="0" borderId="0" xfId="10" applyFont="1"/>
    <xf numFmtId="0" fontId="64" fillId="0" borderId="0" xfId="10" applyFont="1" applyFill="1" applyAlignment="1">
      <alignment horizontal="center" vertical="center"/>
    </xf>
    <xf numFmtId="0" fontId="61" fillId="0" borderId="0" xfId="10" applyFont="1" applyFill="1" applyAlignment="1">
      <alignment horizontal="center" vertical="center"/>
    </xf>
    <xf numFmtId="0" fontId="67" fillId="0" borderId="0" xfId="10" applyFont="1" applyFill="1" applyAlignment="1">
      <alignment vertical="center"/>
    </xf>
    <xf numFmtId="0" fontId="68" fillId="0" borderId="0" xfId="10" applyFont="1" applyAlignment="1">
      <alignment horizontal="center" vertical="center"/>
    </xf>
    <xf numFmtId="0" fontId="69" fillId="0" borderId="0" xfId="10" applyFont="1" applyAlignment="1">
      <alignment horizontal="left"/>
    </xf>
    <xf numFmtId="0" fontId="69" fillId="0" borderId="0" xfId="10" applyFont="1"/>
    <xf numFmtId="0" fontId="63" fillId="0" borderId="0" xfId="10" applyFont="1" applyFill="1" applyAlignment="1">
      <alignment horizontal="center" vertical="center"/>
    </xf>
    <xf numFmtId="0" fontId="70" fillId="10" borderId="0" xfId="10" applyFont="1" applyFill="1"/>
    <xf numFmtId="0" fontId="72" fillId="0" borderId="0" xfId="10" applyFont="1"/>
    <xf numFmtId="0" fontId="65" fillId="0" borderId="0" xfId="10" applyFont="1" applyAlignment="1">
      <alignment horizontal="center" vertical="center"/>
    </xf>
    <xf numFmtId="0" fontId="73" fillId="0" borderId="0" xfId="10" applyFont="1" applyAlignment="1">
      <alignment horizontal="center" vertical="center"/>
    </xf>
    <xf numFmtId="0" fontId="63" fillId="10" borderId="0" xfId="10" applyFont="1" applyFill="1" applyAlignment="1">
      <alignment horizontal="center" vertical="center"/>
    </xf>
    <xf numFmtId="0" fontId="19" fillId="6" borderId="9" xfId="0" applyFont="1" applyFill="1" applyBorder="1" applyAlignment="1">
      <alignment horizontal="left" vertical="center" wrapText="1"/>
    </xf>
    <xf numFmtId="0" fontId="19" fillId="3" borderId="0" xfId="0" applyFont="1" applyFill="1" applyBorder="1" applyAlignment="1">
      <alignment horizontal="center" vertical="center" wrapText="1"/>
    </xf>
    <xf numFmtId="9" fontId="19" fillId="3" borderId="0" xfId="0" applyNumberFormat="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9" fillId="4" borderId="0" xfId="0" applyFont="1" applyFill="1" applyBorder="1" applyAlignment="1">
      <alignment horizontal="center" vertical="center" wrapText="1"/>
    </xf>
    <xf numFmtId="0" fontId="19" fillId="4" borderId="10" xfId="0" applyFont="1" applyFill="1" applyBorder="1" applyAlignment="1">
      <alignment horizontal="center" vertical="center" wrapText="1"/>
    </xf>
    <xf numFmtId="10" fontId="19" fillId="3" borderId="0" xfId="0" applyNumberFormat="1" applyFont="1" applyFill="1" applyBorder="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xf>
    <xf numFmtId="0" fontId="46" fillId="10" borderId="1" xfId="12" applyFont="1" applyFill="1" applyBorder="1" applyAlignment="1">
      <alignment horizontal="center"/>
    </xf>
    <xf numFmtId="0" fontId="32" fillId="10" borderId="126" xfId="12" applyFont="1" applyFill="1" applyBorder="1" applyAlignment="1">
      <alignment horizontal="center" vertical="center"/>
    </xf>
    <xf numFmtId="0" fontId="32" fillId="10" borderId="127" xfId="12" applyFont="1" applyFill="1" applyBorder="1" applyAlignment="1">
      <alignment horizontal="center" vertical="center"/>
    </xf>
    <xf numFmtId="0" fontId="32" fillId="10" borderId="128" xfId="12" applyFont="1" applyFill="1" applyBorder="1" applyAlignment="1">
      <alignment horizontal="center" vertical="center"/>
    </xf>
    <xf numFmtId="0" fontId="32" fillId="0" borderId="126" xfId="12" applyFont="1" applyFill="1" applyBorder="1" applyAlignment="1">
      <alignment horizontal="center" vertical="center"/>
    </xf>
    <xf numFmtId="0" fontId="32" fillId="0" borderId="128" xfId="12" applyFont="1" applyFill="1" applyBorder="1" applyAlignment="1">
      <alignment horizontal="center" vertical="center"/>
    </xf>
    <xf numFmtId="0" fontId="32" fillId="0" borderId="127" xfId="12" applyFont="1" applyFill="1" applyBorder="1" applyAlignment="1">
      <alignment horizontal="center" vertical="center"/>
    </xf>
    <xf numFmtId="0" fontId="22" fillId="10" borderId="9" xfId="12" applyFont="1" applyFill="1" applyBorder="1" applyAlignment="1">
      <alignment horizontal="center" vertical="center"/>
    </xf>
    <xf numFmtId="0" fontId="22" fillId="10" borderId="0" xfId="12" applyFont="1" applyFill="1" applyBorder="1" applyAlignment="1">
      <alignment horizontal="center" vertical="center"/>
    </xf>
    <xf numFmtId="0" fontId="32" fillId="0" borderId="1" xfId="12" applyFont="1" applyFill="1" applyBorder="1" applyAlignment="1">
      <alignment horizontal="center" vertical="center"/>
    </xf>
    <xf numFmtId="0" fontId="24" fillId="10" borderId="1" xfId="12" applyFont="1" applyFill="1" applyBorder="1" applyAlignment="1">
      <alignment horizontal="center" vertical="center"/>
    </xf>
    <xf numFmtId="0" fontId="32" fillId="10" borderId="1" xfId="12" applyFont="1" applyFill="1" applyBorder="1" applyAlignment="1">
      <alignment horizontal="center" vertical="center"/>
    </xf>
    <xf numFmtId="0" fontId="39" fillId="10" borderId="126" xfId="12" applyFont="1" applyFill="1" applyBorder="1" applyAlignment="1">
      <alignment horizontal="center" vertical="center"/>
    </xf>
    <xf numFmtId="0" fontId="39" fillId="10" borderId="128" xfId="12" applyFont="1" applyFill="1" applyBorder="1" applyAlignment="1">
      <alignment horizontal="center" vertical="center"/>
    </xf>
    <xf numFmtId="0" fontId="39" fillId="10" borderId="127" xfId="12" applyFont="1" applyFill="1" applyBorder="1" applyAlignment="1">
      <alignment horizontal="center" vertical="center"/>
    </xf>
    <xf numFmtId="0" fontId="34" fillId="10" borderId="126" xfId="12" applyFont="1" applyFill="1" applyBorder="1" applyAlignment="1">
      <alignment horizontal="center" vertical="center"/>
    </xf>
    <xf numFmtId="0" fontId="34" fillId="10" borderId="128" xfId="12" applyFont="1" applyFill="1" applyBorder="1" applyAlignment="1">
      <alignment horizontal="center" vertical="center"/>
    </xf>
    <xf numFmtId="0" fontId="34" fillId="10" borderId="127" xfId="12" applyFont="1" applyFill="1" applyBorder="1" applyAlignment="1">
      <alignment horizontal="center" vertical="center"/>
    </xf>
    <xf numFmtId="0" fontId="22" fillId="10" borderId="0" xfId="12" applyFont="1" applyFill="1" applyAlignment="1">
      <alignment horizontal="center" vertical="center"/>
    </xf>
    <xf numFmtId="0" fontId="39" fillId="10" borderId="1" xfId="12" applyFont="1" applyFill="1" applyBorder="1" applyAlignment="1">
      <alignment horizontal="center" vertical="center"/>
    </xf>
    <xf numFmtId="0" fontId="39" fillId="10" borderId="126" xfId="12" applyFont="1" applyFill="1" applyBorder="1" applyAlignment="1">
      <alignment horizontal="center"/>
    </xf>
    <xf numFmtId="0" fontId="39" fillId="10" borderId="128" xfId="12" applyFont="1" applyFill="1" applyBorder="1" applyAlignment="1">
      <alignment horizontal="center"/>
    </xf>
    <xf numFmtId="0" fontId="39" fillId="10" borderId="127" xfId="12" applyFont="1" applyFill="1" applyBorder="1" applyAlignment="1">
      <alignment horizontal="center"/>
    </xf>
    <xf numFmtId="0" fontId="34" fillId="10" borderId="1" xfId="12" applyFont="1" applyFill="1" applyBorder="1" applyAlignment="1">
      <alignment horizontal="center" vertical="center"/>
    </xf>
    <xf numFmtId="0" fontId="42" fillId="10" borderId="126" xfId="12" applyFont="1" applyFill="1" applyBorder="1" applyAlignment="1">
      <alignment horizontal="center" vertical="center"/>
    </xf>
    <xf numFmtId="0" fontId="42" fillId="10" borderId="127" xfId="12" applyFont="1" applyFill="1" applyBorder="1" applyAlignment="1">
      <alignment horizontal="center" vertical="center"/>
    </xf>
    <xf numFmtId="1" fontId="42" fillId="10" borderId="1" xfId="12" applyNumberFormat="1" applyFont="1" applyFill="1" applyBorder="1" applyAlignment="1">
      <alignment horizontal="center" vertical="center"/>
    </xf>
    <xf numFmtId="0" fontId="42" fillId="10" borderId="1" xfId="12" applyFont="1" applyFill="1" applyBorder="1" applyAlignment="1">
      <alignment horizontal="center" vertical="center"/>
    </xf>
    <xf numFmtId="0" fontId="24" fillId="10" borderId="126" xfId="12" applyFont="1" applyFill="1" applyBorder="1" applyAlignment="1">
      <alignment horizontal="center" vertical="center"/>
    </xf>
    <xf numFmtId="0" fontId="24" fillId="10" borderId="128" xfId="12" applyFont="1" applyFill="1" applyBorder="1" applyAlignment="1">
      <alignment horizontal="center" vertical="center"/>
    </xf>
    <xf numFmtId="0" fontId="24" fillId="10" borderId="127" xfId="12" applyFont="1" applyFill="1" applyBorder="1" applyAlignment="1">
      <alignment horizontal="center" vertical="center"/>
    </xf>
    <xf numFmtId="0" fontId="24" fillId="10" borderId="112" xfId="12" applyFont="1" applyFill="1" applyBorder="1" applyAlignment="1">
      <alignment horizontal="center" vertical="center"/>
    </xf>
    <xf numFmtId="0" fontId="24" fillId="10" borderId="129" xfId="12" applyFont="1" applyFill="1" applyBorder="1" applyAlignment="1">
      <alignment horizontal="center" vertical="center"/>
    </xf>
    <xf numFmtId="0" fontId="22" fillId="10" borderId="124" xfId="12" applyFont="1" applyFill="1" applyBorder="1" applyAlignment="1">
      <alignment horizontal="center"/>
    </xf>
    <xf numFmtId="0" fontId="40" fillId="10" borderId="1" xfId="12" applyFont="1" applyFill="1" applyBorder="1" applyAlignment="1">
      <alignment horizontal="center" vertical="center"/>
    </xf>
    <xf numFmtId="0" fontId="38" fillId="10" borderId="1" xfId="12" applyFont="1" applyFill="1" applyBorder="1" applyAlignment="1">
      <alignment horizontal="center" vertical="center"/>
    </xf>
    <xf numFmtId="0" fontId="38" fillId="10" borderId="1" xfId="12" applyFont="1" applyFill="1" applyBorder="1" applyAlignment="1">
      <alignment horizontal="center"/>
    </xf>
    <xf numFmtId="0" fontId="37" fillId="10" borderId="115" xfId="12" applyFont="1" applyFill="1" applyBorder="1" applyAlignment="1">
      <alignment horizontal="center" vertical="center"/>
    </xf>
    <xf numFmtId="0" fontId="37" fillId="10" borderId="45" xfId="12" applyFont="1" applyFill="1" applyBorder="1" applyAlignment="1">
      <alignment horizontal="center" vertical="center"/>
    </xf>
    <xf numFmtId="0" fontId="37" fillId="10" borderId="46" xfId="12" applyFont="1" applyFill="1" applyBorder="1" applyAlignment="1">
      <alignment horizontal="center" vertical="center"/>
    </xf>
    <xf numFmtId="0" fontId="37" fillId="10" borderId="116" xfId="12" applyFont="1" applyFill="1" applyBorder="1" applyAlignment="1">
      <alignment horizontal="center" vertical="center"/>
    </xf>
    <xf numFmtId="0" fontId="37" fillId="10" borderId="117" xfId="12" applyFont="1" applyFill="1" applyBorder="1" applyAlignment="1">
      <alignment horizontal="center" vertical="center"/>
    </xf>
    <xf numFmtId="0" fontId="37" fillId="10" borderId="118" xfId="12" applyFont="1" applyFill="1" applyBorder="1" applyAlignment="1">
      <alignment horizontal="center" vertical="center"/>
    </xf>
    <xf numFmtId="0" fontId="38" fillId="10" borderId="121" xfId="12" applyFont="1" applyFill="1" applyBorder="1" applyAlignment="1">
      <alignment horizontal="center" vertical="center"/>
    </xf>
    <xf numFmtId="0" fontId="38" fillId="10" borderId="122" xfId="12" applyFont="1" applyFill="1" applyBorder="1" applyAlignment="1">
      <alignment horizontal="center" vertical="center"/>
    </xf>
    <xf numFmtId="0" fontId="38" fillId="10" borderId="123" xfId="12" applyFont="1" applyFill="1" applyBorder="1" applyAlignment="1">
      <alignment horizontal="center" vertical="center"/>
    </xf>
    <xf numFmtId="0" fontId="34" fillId="10" borderId="60" xfId="12" applyFont="1" applyFill="1" applyBorder="1" applyAlignment="1">
      <alignment horizontal="center" vertical="center"/>
    </xf>
    <xf numFmtId="0" fontId="34" fillId="10" borderId="75" xfId="12" applyFont="1" applyFill="1" applyBorder="1" applyAlignment="1">
      <alignment horizontal="center" vertical="center"/>
    </xf>
    <xf numFmtId="0" fontId="37" fillId="10" borderId="106" xfId="12" applyFont="1" applyFill="1" applyBorder="1" applyAlignment="1">
      <alignment horizontal="center" vertical="center"/>
    </xf>
    <xf numFmtId="0" fontId="37" fillId="10" borderId="109" xfId="12" applyFont="1" applyFill="1" applyBorder="1" applyAlignment="1">
      <alignment horizontal="center" vertical="center"/>
    </xf>
    <xf numFmtId="0" fontId="37" fillId="10" borderId="119" xfId="12" applyFont="1" applyFill="1" applyBorder="1" applyAlignment="1">
      <alignment horizontal="center" vertical="center"/>
    </xf>
    <xf numFmtId="0" fontId="37" fillId="10" borderId="107" xfId="12" applyFont="1" applyFill="1" applyBorder="1" applyAlignment="1">
      <alignment horizontal="center" vertical="center"/>
    </xf>
    <xf numFmtId="0" fontId="37" fillId="10" borderId="110" xfId="12" applyFont="1" applyFill="1" applyBorder="1" applyAlignment="1">
      <alignment horizontal="center" vertical="center"/>
    </xf>
    <xf numFmtId="0" fontId="37" fillId="10" borderId="56" xfId="12" quotePrefix="1" applyFont="1" applyFill="1" applyBorder="1" applyAlignment="1">
      <alignment horizontal="center" vertical="center" wrapText="1"/>
    </xf>
    <xf numFmtId="0" fontId="37" fillId="10" borderId="57" xfId="12" quotePrefix="1" applyFont="1" applyFill="1" applyBorder="1" applyAlignment="1">
      <alignment horizontal="center" vertical="center" wrapText="1"/>
    </xf>
    <xf numFmtId="0" fontId="37" fillId="10" borderId="58" xfId="12" quotePrefix="1" applyFont="1" applyFill="1" applyBorder="1" applyAlignment="1">
      <alignment horizontal="center" vertical="center" wrapText="1"/>
    </xf>
    <xf numFmtId="0" fontId="37" fillId="10" borderId="111" xfId="12" quotePrefix="1" applyFont="1" applyFill="1" applyBorder="1" applyAlignment="1">
      <alignment horizontal="center" vertical="center" wrapText="1"/>
    </xf>
    <xf numFmtId="0" fontId="37" fillId="10" borderId="112" xfId="12" quotePrefix="1" applyFont="1" applyFill="1" applyBorder="1" applyAlignment="1">
      <alignment horizontal="center" vertical="center" wrapText="1"/>
    </xf>
    <xf numFmtId="0" fontId="37" fillId="10" borderId="113" xfId="12" quotePrefix="1" applyFont="1" applyFill="1" applyBorder="1" applyAlignment="1">
      <alignment horizontal="center" vertical="center" wrapText="1"/>
    </xf>
    <xf numFmtId="0" fontId="37" fillId="10" borderId="108" xfId="12" applyFont="1" applyFill="1" applyBorder="1" applyAlignment="1">
      <alignment horizontal="center" vertical="center"/>
    </xf>
    <xf numFmtId="0" fontId="37" fillId="10" borderId="114" xfId="12" applyFont="1" applyFill="1" applyBorder="1" applyAlignment="1">
      <alignment horizontal="center" vertical="center"/>
    </xf>
    <xf numFmtId="0" fontId="34" fillId="10" borderId="42" xfId="12" applyFont="1" applyFill="1" applyBorder="1" applyAlignment="1">
      <alignment horizontal="center" vertical="center"/>
    </xf>
    <xf numFmtId="0" fontId="34" fillId="10" borderId="45" xfId="12" applyFont="1" applyFill="1" applyBorder="1" applyAlignment="1">
      <alignment horizontal="center" vertical="center"/>
    </xf>
    <xf numFmtId="0" fontId="34" fillId="10" borderId="40" xfId="12" applyFont="1" applyFill="1" applyBorder="1" applyAlignment="1">
      <alignment horizontal="center" vertical="center"/>
    </xf>
    <xf numFmtId="0" fontId="34" fillId="10" borderId="37" xfId="12" quotePrefix="1" applyFont="1" applyFill="1" applyBorder="1" applyAlignment="1">
      <alignment horizontal="center" vertical="center"/>
    </xf>
    <xf numFmtId="0" fontId="34" fillId="10" borderId="33" xfId="12" quotePrefix="1" applyFont="1" applyFill="1" applyBorder="1" applyAlignment="1">
      <alignment horizontal="center" vertical="center"/>
    </xf>
    <xf numFmtId="0" fontId="34" fillId="10" borderId="38" xfId="12" quotePrefix="1" applyFont="1" applyFill="1" applyBorder="1" applyAlignment="1">
      <alignment horizontal="center" vertical="center"/>
    </xf>
    <xf numFmtId="0" fontId="34" fillId="10" borderId="37" xfId="12" applyFont="1" applyFill="1" applyBorder="1" applyAlignment="1">
      <alignment horizontal="center" vertical="center"/>
    </xf>
    <xf numFmtId="0" fontId="34" fillId="10" borderId="33" xfId="12" applyFont="1" applyFill="1" applyBorder="1" applyAlignment="1">
      <alignment horizontal="center" vertical="center"/>
    </xf>
    <xf numFmtId="0" fontId="34" fillId="10" borderId="38" xfId="12" applyFont="1" applyFill="1" applyBorder="1" applyAlignment="1">
      <alignment horizontal="center" vertical="center"/>
    </xf>
    <xf numFmtId="0" fontId="22" fillId="10" borderId="97" xfId="12" quotePrefix="1" applyFont="1" applyFill="1" applyBorder="1" applyAlignment="1">
      <alignment horizontal="center" vertical="center"/>
    </xf>
    <xf numFmtId="0" fontId="22" fillId="10" borderId="98" xfId="12" quotePrefix="1" applyFont="1" applyFill="1" applyBorder="1" applyAlignment="1">
      <alignment horizontal="center" vertical="center"/>
    </xf>
    <xf numFmtId="0" fontId="36" fillId="10" borderId="39" xfId="12" applyFont="1" applyFill="1" applyBorder="1" applyAlignment="1">
      <alignment horizontal="center" vertical="center"/>
    </xf>
    <xf numFmtId="0" fontId="36" fillId="10" borderId="51" xfId="12" applyFont="1" applyFill="1" applyBorder="1" applyAlignment="1">
      <alignment horizontal="center" vertical="center"/>
    </xf>
    <xf numFmtId="0" fontId="36" fillId="10" borderId="68" xfId="12" applyFont="1" applyFill="1" applyBorder="1" applyAlignment="1">
      <alignment horizontal="center" vertical="center"/>
    </xf>
    <xf numFmtId="0" fontId="25" fillId="10" borderId="105" xfId="12" quotePrefix="1" applyFont="1" applyFill="1" applyBorder="1" applyAlignment="1">
      <alignment horizontal="center" vertical="center" wrapText="1"/>
    </xf>
    <xf numFmtId="0" fontId="25" fillId="10" borderId="38" xfId="12" quotePrefix="1" applyFont="1" applyFill="1" applyBorder="1" applyAlignment="1">
      <alignment horizontal="center" vertical="center" wrapText="1"/>
    </xf>
    <xf numFmtId="0" fontId="21" fillId="10" borderId="59" xfId="12" applyFont="1" applyFill="1" applyBorder="1" applyAlignment="1">
      <alignment horizontal="center" vertical="center"/>
    </xf>
    <xf numFmtId="0" fontId="21" fillId="10" borderId="74" xfId="12" applyFont="1" applyFill="1" applyBorder="1" applyAlignment="1">
      <alignment horizontal="center" vertical="center"/>
    </xf>
    <xf numFmtId="0" fontId="21" fillId="10" borderId="48" xfId="12" applyFont="1" applyFill="1" applyBorder="1" applyAlignment="1">
      <alignment horizontal="center" vertical="center"/>
    </xf>
    <xf numFmtId="0" fontId="21" fillId="10" borderId="64" xfId="12" applyFont="1" applyFill="1" applyBorder="1" applyAlignment="1">
      <alignment horizontal="center" vertical="center"/>
    </xf>
    <xf numFmtId="0" fontId="22" fillId="10" borderId="81" xfId="12" applyFont="1" applyFill="1" applyBorder="1" applyAlignment="1">
      <alignment horizontal="center" vertical="center"/>
    </xf>
    <xf numFmtId="0" fontId="22" fillId="10" borderId="77" xfId="12" applyFont="1" applyFill="1" applyBorder="1" applyAlignment="1">
      <alignment horizontal="center" vertical="center"/>
    </xf>
    <xf numFmtId="0" fontId="22" fillId="10" borderId="11" xfId="12" applyFont="1" applyFill="1" applyBorder="1" applyAlignment="1">
      <alignment horizontal="center" vertical="center"/>
    </xf>
    <xf numFmtId="0" fontId="22" fillId="10" borderId="13" xfId="12" applyFont="1" applyFill="1" applyBorder="1" applyAlignment="1">
      <alignment horizontal="center" vertical="center"/>
    </xf>
    <xf numFmtId="0" fontId="26" fillId="10" borderId="58" xfId="12" applyFont="1" applyFill="1" applyBorder="1" applyAlignment="1">
      <alignment horizontal="center" vertical="center"/>
    </xf>
    <xf numFmtId="0" fontId="26" fillId="10" borderId="73" xfId="12" applyFont="1" applyFill="1" applyBorder="1" applyAlignment="1">
      <alignment horizontal="center" vertical="center"/>
    </xf>
    <xf numFmtId="0" fontId="29" fillId="10" borderId="59" xfId="12" applyFont="1" applyFill="1" applyBorder="1" applyAlignment="1">
      <alignment horizontal="center" vertical="center" wrapText="1"/>
    </xf>
    <xf numFmtId="0" fontId="29" fillId="10" borderId="74" xfId="12" applyFont="1" applyFill="1" applyBorder="1" applyAlignment="1">
      <alignment horizontal="center" vertical="center" wrapText="1"/>
    </xf>
    <xf numFmtId="0" fontId="26" fillId="10" borderId="48" xfId="12" applyFont="1" applyFill="1" applyBorder="1" applyAlignment="1">
      <alignment horizontal="center" vertical="center" wrapText="1"/>
    </xf>
    <xf numFmtId="0" fontId="26" fillId="10" borderId="64" xfId="12" applyFont="1" applyFill="1" applyBorder="1" applyAlignment="1">
      <alignment horizontal="center" vertical="center" wrapText="1"/>
    </xf>
    <xf numFmtId="0" fontId="30" fillId="10" borderId="60" xfId="12" applyFont="1" applyFill="1" applyBorder="1" applyAlignment="1">
      <alignment horizontal="center" vertical="center" wrapText="1"/>
    </xf>
    <xf numFmtId="0" fontId="30" fillId="10" borderId="75" xfId="12" applyFont="1" applyFill="1" applyBorder="1" applyAlignment="1">
      <alignment horizontal="center" vertical="center" wrapText="1"/>
    </xf>
    <xf numFmtId="0" fontId="27" fillId="10" borderId="70" xfId="12" applyFont="1" applyFill="1" applyBorder="1" applyAlignment="1">
      <alignment horizontal="center" vertical="center"/>
    </xf>
    <xf numFmtId="0" fontId="27" fillId="10" borderId="62" xfId="12" applyFont="1" applyFill="1" applyBorder="1" applyAlignment="1">
      <alignment horizontal="center" vertical="center"/>
    </xf>
    <xf numFmtId="0" fontId="26" fillId="10" borderId="49" xfId="12" applyFont="1" applyFill="1" applyBorder="1" applyAlignment="1">
      <alignment horizontal="center" vertical="center"/>
    </xf>
    <xf numFmtId="0" fontId="26" fillId="10" borderId="65" xfId="12" applyFont="1" applyFill="1" applyBorder="1" applyAlignment="1">
      <alignment horizontal="center" vertical="center"/>
    </xf>
    <xf numFmtId="0" fontId="26" fillId="10" borderId="47" xfId="12" applyFont="1" applyFill="1" applyBorder="1" applyAlignment="1">
      <alignment horizontal="center" vertical="center"/>
    </xf>
    <xf numFmtId="0" fontId="26" fillId="10" borderId="63" xfId="12" applyFont="1" applyFill="1" applyBorder="1" applyAlignment="1">
      <alignment horizontal="center" vertical="center"/>
    </xf>
    <xf numFmtId="0" fontId="26" fillId="10" borderId="48" xfId="12" applyFont="1" applyFill="1" applyBorder="1" applyAlignment="1">
      <alignment horizontal="center" vertical="center"/>
    </xf>
    <xf numFmtId="0" fontId="26" fillId="10" borderId="64" xfId="12" applyFont="1" applyFill="1" applyBorder="1" applyAlignment="1">
      <alignment horizontal="center" vertical="center"/>
    </xf>
    <xf numFmtId="0" fontId="26" fillId="10" borderId="56" xfId="12" applyFont="1" applyFill="1" applyBorder="1" applyAlignment="1">
      <alignment horizontal="center" vertical="center"/>
    </xf>
    <xf numFmtId="0" fontId="26" fillId="10" borderId="71" xfId="12" applyFont="1" applyFill="1" applyBorder="1" applyAlignment="1">
      <alignment horizontal="center" vertical="center"/>
    </xf>
    <xf numFmtId="0" fontId="26" fillId="10" borderId="57" xfId="12" applyFont="1" applyFill="1" applyBorder="1" applyAlignment="1">
      <alignment horizontal="center" vertical="center"/>
    </xf>
    <xf numFmtId="0" fontId="26" fillId="10" borderId="72" xfId="12" applyFont="1" applyFill="1" applyBorder="1" applyAlignment="1">
      <alignment horizontal="center" vertical="center"/>
    </xf>
    <xf numFmtId="0" fontId="23" fillId="10" borderId="44" xfId="12" applyFont="1" applyFill="1" applyBorder="1" applyAlignment="1">
      <alignment horizontal="center" vertical="center"/>
    </xf>
    <xf numFmtId="0" fontId="23" fillId="10" borderId="67" xfId="12" applyFont="1" applyFill="1" applyBorder="1" applyAlignment="1">
      <alignment horizontal="center" vertical="center"/>
    </xf>
    <xf numFmtId="0" fontId="26" fillId="10" borderId="10" xfId="12" applyFont="1" applyFill="1" applyBorder="1" applyAlignment="1">
      <alignment horizontal="center" vertical="center"/>
    </xf>
    <xf numFmtId="0" fontId="26" fillId="10" borderId="66" xfId="12" applyFont="1" applyFill="1" applyBorder="1" applyAlignment="1">
      <alignment horizontal="center" vertical="center"/>
    </xf>
    <xf numFmtId="0" fontId="26" fillId="10" borderId="50" xfId="12" applyFont="1" applyFill="1" applyBorder="1" applyAlignment="1">
      <alignment horizontal="center" vertical="center"/>
    </xf>
    <xf numFmtId="0" fontId="26" fillId="10" borderId="9" xfId="12" applyFont="1" applyFill="1" applyBorder="1" applyAlignment="1">
      <alignment horizontal="center" vertical="center"/>
    </xf>
    <xf numFmtId="0" fontId="26" fillId="10" borderId="67" xfId="12" applyFont="1" applyFill="1" applyBorder="1" applyAlignment="1">
      <alignment horizontal="center" vertical="center"/>
    </xf>
    <xf numFmtId="0" fontId="23" fillId="10" borderId="54" xfId="12" applyFont="1" applyFill="1" applyBorder="1" applyAlignment="1">
      <alignment horizontal="center" vertical="center"/>
    </xf>
    <xf numFmtId="0" fontId="23" fillId="10" borderId="52" xfId="12" applyFont="1" applyFill="1" applyBorder="1" applyAlignment="1">
      <alignment horizontal="center" vertical="center"/>
    </xf>
    <xf numFmtId="0" fontId="26" fillId="10" borderId="41" xfId="12" applyFont="1" applyFill="1" applyBorder="1" applyAlignment="1">
      <alignment horizontal="center" vertical="center"/>
    </xf>
    <xf numFmtId="0" fontId="26" fillId="10" borderId="69" xfId="12" applyFont="1" applyFill="1" applyBorder="1" applyAlignment="1">
      <alignment horizontal="center" vertical="center"/>
    </xf>
    <xf numFmtId="0" fontId="23" fillId="10" borderId="37" xfId="12" applyFont="1" applyFill="1" applyBorder="1" applyAlignment="1">
      <alignment horizontal="center" vertical="center"/>
    </xf>
    <xf numFmtId="0" fontId="23" fillId="10" borderId="33" xfId="12" applyFont="1" applyFill="1" applyBorder="1" applyAlignment="1">
      <alignment horizontal="center" vertical="center"/>
    </xf>
    <xf numFmtId="0" fontId="23" fillId="10" borderId="38" xfId="12" applyFont="1" applyFill="1" applyBorder="1" applyAlignment="1">
      <alignment horizontal="center" vertical="center"/>
    </xf>
    <xf numFmtId="0" fontId="26" fillId="10" borderId="39" xfId="12" applyFont="1" applyFill="1" applyBorder="1" applyAlignment="1">
      <alignment horizontal="center" vertical="center" wrapText="1"/>
    </xf>
    <xf numFmtId="0" fontId="26" fillId="10" borderId="51" xfId="12" applyFont="1" applyFill="1" applyBorder="1" applyAlignment="1">
      <alignment horizontal="center" vertical="center" wrapText="1"/>
    </xf>
    <xf numFmtId="0" fontId="26" fillId="10" borderId="68" xfId="12" applyFont="1" applyFill="1" applyBorder="1" applyAlignment="1">
      <alignment horizontal="center" vertical="center" wrapText="1"/>
    </xf>
    <xf numFmtId="0" fontId="27" fillId="10" borderId="44" xfId="12" applyFont="1" applyFill="1" applyBorder="1" applyAlignment="1">
      <alignment horizontal="center" vertical="center" wrapText="1"/>
    </xf>
    <xf numFmtId="0" fontId="27" fillId="10" borderId="45" xfId="12" applyFont="1" applyFill="1" applyBorder="1" applyAlignment="1">
      <alignment horizontal="center" vertical="center" wrapText="1"/>
    </xf>
    <xf numFmtId="0" fontId="27" fillId="10" borderId="46" xfId="12" applyFont="1" applyFill="1" applyBorder="1" applyAlignment="1">
      <alignment horizontal="center" vertical="center" wrapText="1"/>
    </xf>
    <xf numFmtId="0" fontId="23" fillId="10" borderId="42" xfId="12" applyFont="1" applyFill="1" applyBorder="1" applyAlignment="1">
      <alignment horizontal="center" vertical="center"/>
    </xf>
    <xf numFmtId="0" fontId="23" fillId="10" borderId="40" xfId="12" applyFont="1" applyFill="1" applyBorder="1" applyAlignment="1">
      <alignment horizontal="center" vertical="center"/>
    </xf>
    <xf numFmtId="0" fontId="21" fillId="10" borderId="20" xfId="12" applyFont="1" applyFill="1" applyBorder="1" applyAlignment="1">
      <alignment horizontal="center" vertical="center"/>
    </xf>
    <xf numFmtId="0" fontId="23" fillId="10" borderId="21" xfId="12" applyFont="1" applyFill="1" applyBorder="1" applyAlignment="1">
      <alignment horizontal="center" vertical="center"/>
    </xf>
    <xf numFmtId="0" fontId="23" fillId="10" borderId="30" xfId="12" applyFont="1" applyFill="1" applyBorder="1" applyAlignment="1">
      <alignment horizontal="center" vertical="center"/>
    </xf>
    <xf numFmtId="0" fontId="23" fillId="10" borderId="36" xfId="12" applyFont="1" applyFill="1" applyBorder="1" applyAlignment="1">
      <alignment horizontal="center" vertical="center"/>
    </xf>
    <xf numFmtId="0" fontId="23" fillId="10" borderId="61" xfId="12" applyFont="1" applyFill="1" applyBorder="1" applyAlignment="1">
      <alignment horizontal="center" vertical="center"/>
    </xf>
    <xf numFmtId="0" fontId="24" fillId="10" borderId="0" xfId="12" applyFont="1" applyFill="1" applyBorder="1" applyAlignment="1">
      <alignment horizontal="center" vertical="center"/>
    </xf>
    <xf numFmtId="0" fontId="24" fillId="10" borderId="22" xfId="12" applyFont="1" applyFill="1" applyBorder="1" applyAlignment="1">
      <alignment horizontal="center" vertical="center"/>
    </xf>
    <xf numFmtId="0" fontId="24" fillId="10" borderId="31" xfId="12" applyFont="1" applyFill="1" applyBorder="1" applyAlignment="1">
      <alignment horizontal="center" vertical="center"/>
    </xf>
    <xf numFmtId="0" fontId="24" fillId="10" borderId="32" xfId="12" applyFont="1" applyFill="1" applyBorder="1" applyAlignment="1">
      <alignment horizontal="center" vertical="center"/>
    </xf>
    <xf numFmtId="0" fontId="24" fillId="10" borderId="23" xfId="12" applyFont="1" applyFill="1" applyBorder="1" applyAlignment="1">
      <alignment horizontal="center" vertical="center"/>
    </xf>
    <xf numFmtId="0" fontId="24" fillId="10" borderId="24" xfId="12" applyFont="1" applyFill="1" applyBorder="1" applyAlignment="1">
      <alignment horizontal="center" vertical="center"/>
    </xf>
    <xf numFmtId="0" fontId="24" fillId="10" borderId="25" xfId="12" applyFont="1" applyFill="1" applyBorder="1" applyAlignment="1">
      <alignment horizontal="center" vertical="center"/>
    </xf>
    <xf numFmtId="0" fontId="24" fillId="10" borderId="26" xfId="12" applyFont="1" applyFill="1" applyBorder="1" applyAlignment="1">
      <alignment horizontal="center" vertical="center"/>
    </xf>
    <xf numFmtId="0" fontId="24" fillId="10" borderId="27" xfId="12" applyFont="1" applyFill="1" applyBorder="1" applyAlignment="1">
      <alignment horizontal="center" vertical="center"/>
    </xf>
    <xf numFmtId="0" fontId="24" fillId="10" borderId="28" xfId="12" applyFont="1" applyFill="1" applyBorder="1" applyAlignment="1">
      <alignment horizontal="center" vertical="center"/>
    </xf>
    <xf numFmtId="0" fontId="22" fillId="10" borderId="29" xfId="12" applyFont="1" applyFill="1" applyBorder="1" applyAlignment="1">
      <alignment horizontal="center" vertical="center" wrapText="1"/>
    </xf>
    <xf numFmtId="0" fontId="24" fillId="10" borderId="33" xfId="12" applyFont="1" applyFill="1" applyBorder="1" applyAlignment="1">
      <alignment horizontal="center" vertical="center"/>
    </xf>
    <xf numFmtId="0" fontId="24" fillId="10" borderId="34" xfId="12" applyFont="1" applyFill="1" applyBorder="1" applyAlignment="1">
      <alignment horizontal="center" vertical="center"/>
    </xf>
    <xf numFmtId="0" fontId="24" fillId="10" borderId="35" xfId="12" applyFont="1" applyFill="1" applyBorder="1" applyAlignment="1">
      <alignment horizontal="center" vertical="center"/>
    </xf>
    <xf numFmtId="0" fontId="24" fillId="10" borderId="29" xfId="12" applyFont="1" applyFill="1" applyBorder="1" applyAlignment="1">
      <alignment horizontal="center" vertical="center"/>
    </xf>
    <xf numFmtId="0" fontId="61" fillId="0" borderId="1" xfId="10" applyFont="1" applyBorder="1" applyAlignment="1">
      <alignment horizontal="center" vertical="center"/>
    </xf>
    <xf numFmtId="0" fontId="65" fillId="0" borderId="0" xfId="10" applyFont="1" applyAlignment="1">
      <alignment horizontal="center" vertical="center"/>
    </xf>
    <xf numFmtId="0" fontId="68" fillId="0" borderId="0" xfId="10" applyFont="1" applyAlignment="1">
      <alignment horizontal="center" vertical="center"/>
    </xf>
    <xf numFmtId="0" fontId="61" fillId="0" borderId="1" xfId="10" applyFont="1" applyBorder="1" applyAlignment="1">
      <alignment horizontal="left" vertical="center"/>
    </xf>
    <xf numFmtId="0" fontId="61" fillId="0" borderId="0" xfId="10" applyFont="1" applyAlignment="1">
      <alignment horizontal="center" vertical="center"/>
    </xf>
    <xf numFmtId="0" fontId="64" fillId="0" borderId="126" xfId="10" applyFont="1" applyBorder="1" applyAlignment="1">
      <alignment horizontal="left" vertical="center"/>
    </xf>
    <xf numFmtId="0" fontId="64" fillId="0" borderId="128" xfId="10" applyFont="1" applyBorder="1" applyAlignment="1">
      <alignment horizontal="left" vertical="center"/>
    </xf>
    <xf numFmtId="0" fontId="64" fillId="0" borderId="127" xfId="10" applyFont="1" applyBorder="1" applyAlignment="1">
      <alignment horizontal="left" vertical="center"/>
    </xf>
    <xf numFmtId="0" fontId="61" fillId="0" borderId="125" xfId="10" applyFont="1" applyBorder="1" applyAlignment="1">
      <alignment horizontal="center" vertical="center"/>
    </xf>
    <xf numFmtId="0" fontId="61" fillId="0" borderId="130" xfId="10" applyFont="1" applyBorder="1" applyAlignment="1">
      <alignment horizontal="center" vertical="center"/>
    </xf>
    <xf numFmtId="0" fontId="61" fillId="0" borderId="131" xfId="10" applyFont="1" applyBorder="1" applyAlignment="1">
      <alignment horizontal="center" vertical="center"/>
    </xf>
    <xf numFmtId="0" fontId="61" fillId="0" borderId="132" xfId="10" applyFont="1" applyBorder="1" applyAlignment="1">
      <alignment horizontal="center" vertical="center"/>
    </xf>
    <xf numFmtId="0" fontId="61" fillId="0" borderId="126" xfId="10" applyFont="1" applyBorder="1" applyAlignment="1">
      <alignment horizontal="center" vertical="center"/>
    </xf>
    <xf numFmtId="0" fontId="61" fillId="0" borderId="127" xfId="10" applyFont="1" applyBorder="1" applyAlignment="1">
      <alignment horizontal="center" vertical="center"/>
    </xf>
    <xf numFmtId="0" fontId="61" fillId="0" borderId="112" xfId="10" applyFont="1" applyBorder="1" applyAlignment="1">
      <alignment horizontal="center" vertical="center"/>
    </xf>
    <xf numFmtId="0" fontId="61" fillId="0" borderId="129" xfId="10" applyFont="1" applyBorder="1" applyAlignment="1">
      <alignment horizontal="center" vertical="center"/>
    </xf>
    <xf numFmtId="0" fontId="61" fillId="0" borderId="112" xfId="10" applyFont="1" applyFill="1" applyBorder="1" applyAlignment="1">
      <alignment horizontal="center" vertical="center"/>
    </xf>
    <xf numFmtId="0" fontId="61" fillId="0" borderId="129" xfId="10" applyFont="1" applyFill="1" applyBorder="1" applyAlignment="1">
      <alignment horizontal="center" vertical="center"/>
    </xf>
    <xf numFmtId="0" fontId="62" fillId="0" borderId="1" xfId="10" applyFont="1" applyFill="1" applyBorder="1" applyAlignment="1">
      <alignment horizontal="center" vertical="center" wrapText="1"/>
    </xf>
    <xf numFmtId="0" fontId="60" fillId="0" borderId="1" xfId="10" applyFont="1" applyBorder="1" applyAlignment="1">
      <alignment horizontal="center" vertical="center"/>
    </xf>
    <xf numFmtId="0" fontId="60" fillId="0" borderId="112" xfId="10" applyFont="1" applyBorder="1" applyAlignment="1">
      <alignment horizontal="center" vertical="center"/>
    </xf>
    <xf numFmtId="0" fontId="60" fillId="0" borderId="129" xfId="10" applyFont="1" applyBorder="1" applyAlignment="1">
      <alignment horizontal="center" vertical="center"/>
    </xf>
    <xf numFmtId="0" fontId="60" fillId="10" borderId="112" xfId="10" applyFont="1" applyFill="1" applyBorder="1" applyAlignment="1">
      <alignment horizontal="center" vertical="center"/>
    </xf>
    <xf numFmtId="0" fontId="60" fillId="10" borderId="129" xfId="10" applyFont="1" applyFill="1" applyBorder="1" applyAlignment="1">
      <alignment horizontal="center" vertical="center"/>
    </xf>
    <xf numFmtId="0" fontId="59" fillId="0" borderId="0" xfId="10" applyFont="1" applyAlignment="1">
      <alignment horizontal="center" vertical="center"/>
    </xf>
    <xf numFmtId="0" fontId="60" fillId="0" borderId="112" xfId="10" applyFont="1" applyBorder="1" applyAlignment="1">
      <alignment horizontal="center" vertical="center" wrapText="1"/>
    </xf>
    <xf numFmtId="0" fontId="60" fillId="0" borderId="50" xfId="10" applyFont="1" applyBorder="1" applyAlignment="1">
      <alignment horizontal="center" vertical="center" wrapText="1"/>
    </xf>
    <xf numFmtId="0" fontId="60" fillId="0" borderId="129" xfId="10" applyFont="1" applyBorder="1" applyAlignment="1">
      <alignment horizontal="center" vertical="center" wrapText="1"/>
    </xf>
    <xf numFmtId="0" fontId="61" fillId="0" borderId="50" xfId="10" applyFont="1" applyBorder="1" applyAlignment="1">
      <alignment horizontal="center" vertical="center"/>
    </xf>
    <xf numFmtId="0" fontId="62" fillId="0" borderId="1" xfId="10" applyFont="1" applyBorder="1" applyAlignment="1">
      <alignment horizontal="center" vertical="center"/>
    </xf>
    <xf numFmtId="0" fontId="62" fillId="0" borderId="1" xfId="10" applyFont="1" applyBorder="1" applyAlignment="1">
      <alignment horizontal="center" vertical="center" wrapText="1"/>
    </xf>
    <xf numFmtId="0" fontId="62" fillId="0" borderId="112" xfId="10" applyFont="1" applyBorder="1" applyAlignment="1">
      <alignment horizontal="center" vertical="center"/>
    </xf>
    <xf numFmtId="0" fontId="62" fillId="0" borderId="50" xfId="10" applyFont="1" applyBorder="1" applyAlignment="1">
      <alignment horizontal="center" vertical="center"/>
    </xf>
    <xf numFmtId="0" fontId="62" fillId="0" borderId="129" xfId="10" applyFont="1" applyBorder="1" applyAlignment="1">
      <alignment horizontal="center" vertical="center"/>
    </xf>
    <xf numFmtId="0" fontId="17" fillId="5" borderId="6" xfId="10" applyFont="1" applyFill="1" applyBorder="1" applyAlignment="1">
      <alignment vertical="center" wrapText="1"/>
    </xf>
    <xf numFmtId="0" fontId="17" fillId="5" borderId="7" xfId="10" applyFont="1" applyFill="1" applyBorder="1" applyAlignment="1">
      <alignment vertical="center" wrapText="1"/>
    </xf>
    <xf numFmtId="0" fontId="17" fillId="5" borderId="8" xfId="10" applyFont="1" applyFill="1" applyBorder="1" applyAlignment="1">
      <alignment vertical="center" wrapText="1"/>
    </xf>
    <xf numFmtId="0" fontId="17" fillId="5" borderId="11" xfId="10" applyFont="1" applyFill="1" applyBorder="1" applyAlignment="1">
      <alignment vertical="center" wrapText="1"/>
    </xf>
    <xf numFmtId="0" fontId="17" fillId="5" borderId="12" xfId="10" applyFont="1" applyFill="1" applyBorder="1" applyAlignment="1">
      <alignment vertical="center" wrapText="1"/>
    </xf>
    <xf numFmtId="0" fontId="17" fillId="5" borderId="13" xfId="10" applyFont="1" applyFill="1" applyBorder="1" applyAlignment="1">
      <alignment vertical="center" wrapText="1"/>
    </xf>
    <xf numFmtId="0" fontId="19" fillId="0" borderId="14" xfId="10" applyFont="1" applyBorder="1" applyAlignment="1">
      <alignment vertical="center" wrapText="1"/>
    </xf>
    <xf numFmtId="0" fontId="19" fillId="0" borderId="15" xfId="10" applyFont="1" applyBorder="1" applyAlignment="1">
      <alignment vertical="center" wrapText="1"/>
    </xf>
    <xf numFmtId="0" fontId="19" fillId="0" borderId="16" xfId="10" applyFont="1" applyBorder="1" applyAlignment="1">
      <alignment vertical="center" wrapText="1"/>
    </xf>
    <xf numFmtId="0" fontId="17" fillId="3" borderId="7" xfId="10" applyFont="1" applyFill="1" applyBorder="1" applyAlignment="1">
      <alignment horizontal="center" vertical="center" wrapText="1"/>
    </xf>
    <xf numFmtId="0" fontId="17" fillId="3" borderId="8" xfId="10" applyFont="1" applyFill="1" applyBorder="1" applyAlignment="1">
      <alignment horizontal="center" vertical="center" wrapText="1"/>
    </xf>
    <xf numFmtId="10" fontId="17" fillId="3" borderId="7" xfId="11" applyNumberFormat="1" applyFont="1" applyFill="1" applyBorder="1" applyAlignment="1">
      <alignment horizontal="right" vertical="center" wrapText="1"/>
    </xf>
    <xf numFmtId="0" fontId="17" fillId="2" borderId="7" xfId="10" applyFont="1" applyFill="1" applyBorder="1" applyAlignment="1">
      <alignment horizontal="center" vertical="center" wrapText="1"/>
    </xf>
    <xf numFmtId="10" fontId="17" fillId="3" borderId="7" xfId="11" applyNumberFormat="1" applyFont="1" applyFill="1" applyBorder="1" applyAlignment="1">
      <alignment horizontal="center" vertical="center" wrapText="1"/>
    </xf>
    <xf numFmtId="0" fontId="17" fillId="3" borderId="4" xfId="10" applyFont="1" applyFill="1" applyBorder="1" applyAlignment="1">
      <alignment horizontal="center" vertical="center" wrapText="1"/>
    </xf>
    <xf numFmtId="0" fontId="17" fillId="3" borderId="5" xfId="10" applyFont="1" applyFill="1" applyBorder="1" applyAlignment="1">
      <alignment horizontal="center" vertical="center" wrapText="1"/>
    </xf>
    <xf numFmtId="0" fontId="14" fillId="0" borderId="0" xfId="10" applyFont="1" applyAlignment="1">
      <alignment horizontal="center" vertical="center"/>
    </xf>
    <xf numFmtId="0" fontId="16" fillId="0" borderId="0" xfId="10" applyFont="1" applyAlignment="1">
      <alignment horizontal="right" vertical="center"/>
    </xf>
    <xf numFmtId="0" fontId="17" fillId="2" borderId="3" xfId="10" applyFont="1" applyFill="1" applyBorder="1" applyAlignment="1">
      <alignment horizontal="center" vertical="center" wrapText="1"/>
    </xf>
    <xf numFmtId="0" fontId="17" fillId="2" borderId="6" xfId="10" applyFont="1" applyFill="1" applyBorder="1" applyAlignment="1">
      <alignment horizontal="center" vertical="center" wrapText="1"/>
    </xf>
    <xf numFmtId="0" fontId="17" fillId="2" borderId="4" xfId="10" applyFont="1" applyFill="1" applyBorder="1" applyAlignment="1">
      <alignment horizontal="center" vertical="center" wrapText="1"/>
    </xf>
  </cellXfs>
  <cellStyles count="13">
    <cellStyle name="Hyperlink 3" xfId="6" xr:uid="{70930DA8-15EA-439A-BA1B-7267654E1CF9}"/>
    <cellStyle name="Normal" xfId="0" builtinId="0"/>
    <cellStyle name="Normal 2" xfId="10" xr:uid="{69FBC500-D7BD-483B-B259-B290C2DB4405}"/>
    <cellStyle name="Normal 2 4" xfId="8" xr:uid="{DBC53375-E682-41B9-A570-07052863753F}"/>
    <cellStyle name="Normal 3" xfId="5" xr:uid="{6F49014D-6263-4BB2-BE8F-7F6B26FFCD1B}"/>
    <cellStyle name="Normal 3 3" xfId="7" xr:uid="{B3A7B08F-E8A3-4090-87A4-9AD0A33F0891}"/>
    <cellStyle name="Normal 4" xfId="1" xr:uid="{33DF6E04-40D0-400B-9256-3FE1D3B1734B}"/>
    <cellStyle name="Normal 5" xfId="12" xr:uid="{19485B05-ADD7-40B1-9D39-DF19A7FC1E1A}"/>
    <cellStyle name="Normal 5 2 2" xfId="3" xr:uid="{AD0B2FBD-24EF-4330-9A21-2F902843D88E}"/>
    <cellStyle name="Normal 5 2 2 2" xfId="9" xr:uid="{2F6DF978-CF43-4A60-BE0C-5DEC49160B0F}"/>
    <cellStyle name="Normal 6 2" xfId="2" xr:uid="{B2FB1DB6-A4B4-4F07-991A-161C8D80310A}"/>
    <cellStyle name="Percent" xfId="4" builtinId="5"/>
    <cellStyle name="Percent 2" xfId="11" xr:uid="{2BC3B23D-F922-4FC2-A26C-8ACAF8FDE1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190499</xdr:colOff>
      <xdr:row>10</xdr:row>
      <xdr:rowOff>0</xdr:rowOff>
    </xdr:from>
    <xdr:to>
      <xdr:col>9</xdr:col>
      <xdr:colOff>209550</xdr:colOff>
      <xdr:row>20</xdr:row>
      <xdr:rowOff>145461</xdr:rowOff>
    </xdr:to>
    <xdr:pic>
      <xdr:nvPicPr>
        <xdr:cNvPr id="3" name="Picture 2">
          <a:extLst>
            <a:ext uri="{FF2B5EF4-FFF2-40B4-BE49-F238E27FC236}">
              <a16:creationId xmlns:a16="http://schemas.microsoft.com/office/drawing/2014/main" id="{933A439C-C15B-4D13-9E48-CEA4346DDF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9" y="2476500"/>
          <a:ext cx="8248651" cy="2621961"/>
        </a:xfrm>
        <a:prstGeom prst="rect">
          <a:avLst/>
        </a:prstGeom>
      </xdr:spPr>
    </xdr:pic>
    <xdr:clientData/>
  </xdr:twoCellAnchor>
  <xdr:twoCellAnchor editAs="oneCell">
    <xdr:from>
      <xdr:col>0</xdr:col>
      <xdr:colOff>188100</xdr:colOff>
      <xdr:row>0</xdr:row>
      <xdr:rowOff>45226</xdr:rowOff>
    </xdr:from>
    <xdr:to>
      <xdr:col>9</xdr:col>
      <xdr:colOff>142875</xdr:colOff>
      <xdr:row>9</xdr:row>
      <xdr:rowOff>67720</xdr:rowOff>
    </xdr:to>
    <xdr:pic>
      <xdr:nvPicPr>
        <xdr:cNvPr id="5" name="Picture 4">
          <a:extLst>
            <a:ext uri="{FF2B5EF4-FFF2-40B4-BE49-F238E27FC236}">
              <a16:creationId xmlns:a16="http://schemas.microsoft.com/office/drawing/2014/main" id="{0057EF14-6CE1-4ACE-AC19-B529A1945E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8100" y="45226"/>
          <a:ext cx="8184375" cy="2251344"/>
        </a:xfrm>
        <a:prstGeom prst="rect">
          <a:avLst/>
        </a:prstGeom>
      </xdr:spPr>
    </xdr:pic>
    <xdr:clientData/>
  </xdr:twoCellAnchor>
  <xdr:twoCellAnchor editAs="oneCell">
    <xdr:from>
      <xdr:col>0</xdr:col>
      <xdr:colOff>0</xdr:colOff>
      <xdr:row>21</xdr:row>
      <xdr:rowOff>19050</xdr:rowOff>
    </xdr:from>
    <xdr:to>
      <xdr:col>9</xdr:col>
      <xdr:colOff>121506</xdr:colOff>
      <xdr:row>52</xdr:row>
      <xdr:rowOff>200025</xdr:rowOff>
    </xdr:to>
    <xdr:pic>
      <xdr:nvPicPr>
        <xdr:cNvPr id="4" name="Picture 3">
          <a:extLst>
            <a:ext uri="{FF2B5EF4-FFF2-40B4-BE49-F238E27FC236}">
              <a16:creationId xmlns:a16="http://schemas.microsoft.com/office/drawing/2014/main" id="{23B804A5-1203-4789-888A-B5BAFDC635F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5219700"/>
          <a:ext cx="8351106" cy="78581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E029F-3CB3-4BC8-A948-707407B6E2AA}">
  <dimension ref="B1:E71"/>
  <sheetViews>
    <sheetView workbookViewId="0">
      <selection activeCell="H23" sqref="H23"/>
    </sheetView>
  </sheetViews>
  <sheetFormatPr defaultRowHeight="20.25" customHeight="1" x14ac:dyDescent="0.35"/>
  <cols>
    <col min="1" max="1" width="11" style="1" customWidth="1"/>
    <col min="2" max="2" width="3.81640625" style="1" customWidth="1"/>
    <col min="3" max="3" width="24.7265625" style="5" customWidth="1"/>
    <col min="4" max="4" width="7.54296875" style="5" customWidth="1"/>
    <col min="5" max="5" width="8.7265625" style="5"/>
    <col min="6" max="16384" width="8.7265625" style="1"/>
  </cols>
  <sheetData>
    <row r="1" spans="2:5" s="13" customFormat="1" ht="23.25" customHeight="1" x14ac:dyDescent="0.35">
      <c r="B1" s="235" t="s">
        <v>73</v>
      </c>
      <c r="C1" s="235"/>
      <c r="D1" s="235"/>
    </row>
    <row r="2" spans="2:5" s="13" customFormat="1" ht="23.25" customHeight="1" x14ac:dyDescent="0.35">
      <c r="B2" s="236" t="s">
        <v>89</v>
      </c>
      <c r="C2" s="236"/>
      <c r="D2" s="236"/>
    </row>
    <row r="3" spans="2:5" ht="20.25" customHeight="1" x14ac:dyDescent="0.35">
      <c r="B3" s="12"/>
      <c r="C3" s="12"/>
      <c r="D3" s="12"/>
      <c r="E3" s="1"/>
    </row>
    <row r="4" spans="2:5" ht="20.25" customHeight="1" x14ac:dyDescent="0.35">
      <c r="B4" s="6" t="s">
        <v>57</v>
      </c>
      <c r="C4" s="6" t="s">
        <v>56</v>
      </c>
      <c r="D4" s="6" t="s">
        <v>58</v>
      </c>
      <c r="E4" s="1"/>
    </row>
    <row r="5" spans="2:5" ht="20.25" customHeight="1" x14ac:dyDescent="0.35">
      <c r="B5" s="7">
        <v>1</v>
      </c>
      <c r="C5" s="8" t="s">
        <v>55</v>
      </c>
      <c r="D5" s="9">
        <v>2297</v>
      </c>
      <c r="E5" s="1"/>
    </row>
    <row r="6" spans="2:5" ht="20.25" customHeight="1" x14ac:dyDescent="0.35">
      <c r="B6" s="7">
        <v>2</v>
      </c>
      <c r="C6" s="8" t="s">
        <v>53</v>
      </c>
      <c r="D6" s="9">
        <v>1897</v>
      </c>
      <c r="E6" s="1"/>
    </row>
    <row r="7" spans="2:5" ht="20.25" customHeight="1" x14ac:dyDescent="0.35">
      <c r="B7" s="7">
        <v>3</v>
      </c>
      <c r="C7" s="8" t="s">
        <v>51</v>
      </c>
      <c r="D7" s="9">
        <v>1543</v>
      </c>
      <c r="E7" s="1"/>
    </row>
    <row r="8" spans="2:5" ht="20.25" customHeight="1" x14ac:dyDescent="0.35">
      <c r="B8" s="7">
        <v>4</v>
      </c>
      <c r="C8" s="8" t="s">
        <v>52</v>
      </c>
      <c r="D8" s="9">
        <v>1476</v>
      </c>
      <c r="E8" s="1"/>
    </row>
    <row r="9" spans="2:5" ht="20.25" customHeight="1" x14ac:dyDescent="0.35">
      <c r="B9" s="7">
        <v>5</v>
      </c>
      <c r="C9" s="8" t="s">
        <v>54</v>
      </c>
      <c r="D9" s="9">
        <v>1166</v>
      </c>
      <c r="E9" s="1"/>
    </row>
    <row r="10" spans="2:5" ht="20.25" customHeight="1" x14ac:dyDescent="0.35">
      <c r="B10" s="6"/>
      <c r="C10" s="10" t="s">
        <v>72</v>
      </c>
      <c r="D10" s="11">
        <v>8379</v>
      </c>
      <c r="E10" s="1"/>
    </row>
    <row r="12" spans="2:5" ht="20.25" customHeight="1" x14ac:dyDescent="0.35">
      <c r="C12" s="3" t="s">
        <v>60</v>
      </c>
    </row>
    <row r="13" spans="2:5" ht="20.25" customHeight="1" x14ac:dyDescent="0.35">
      <c r="B13" s="6" t="s">
        <v>57</v>
      </c>
      <c r="C13" s="14" t="s">
        <v>61</v>
      </c>
      <c r="D13" s="6" t="s">
        <v>62</v>
      </c>
      <c r="E13" s="1"/>
    </row>
    <row r="14" spans="2:5" ht="20.25" customHeight="1" x14ac:dyDescent="0.35">
      <c r="B14" s="7">
        <v>1</v>
      </c>
      <c r="C14" s="15" t="s">
        <v>3</v>
      </c>
      <c r="D14" s="7">
        <v>448</v>
      </c>
      <c r="E14" s="1"/>
    </row>
    <row r="15" spans="2:5" ht="20.25" customHeight="1" x14ac:dyDescent="0.35">
      <c r="B15" s="7">
        <v>2</v>
      </c>
      <c r="C15" s="15" t="s">
        <v>2</v>
      </c>
      <c r="D15" s="7">
        <v>409</v>
      </c>
      <c r="E15" s="1"/>
    </row>
    <row r="16" spans="2:5" ht="20.25" customHeight="1" x14ac:dyDescent="0.35">
      <c r="B16" s="7">
        <v>3</v>
      </c>
      <c r="C16" s="15" t="s">
        <v>4</v>
      </c>
      <c r="D16" s="7">
        <v>329</v>
      </c>
      <c r="E16" s="1"/>
    </row>
    <row r="17" spans="2:5" ht="20.25" customHeight="1" x14ac:dyDescent="0.35">
      <c r="B17" s="7">
        <v>4</v>
      </c>
      <c r="C17" s="15" t="s">
        <v>9</v>
      </c>
      <c r="D17" s="7">
        <v>244</v>
      </c>
      <c r="E17" s="1"/>
    </row>
    <row r="18" spans="2:5" ht="20.25" customHeight="1" x14ac:dyDescent="0.35">
      <c r="B18" s="7">
        <v>5</v>
      </c>
      <c r="C18" s="15" t="s">
        <v>8</v>
      </c>
      <c r="D18" s="7">
        <v>205</v>
      </c>
      <c r="E18" s="1"/>
    </row>
    <row r="19" spans="2:5" ht="20.25" customHeight="1" x14ac:dyDescent="0.35">
      <c r="B19" s="7">
        <v>6</v>
      </c>
      <c r="C19" s="15" t="s">
        <v>46</v>
      </c>
      <c r="D19" s="7">
        <v>152</v>
      </c>
      <c r="E19" s="1"/>
    </row>
    <row r="20" spans="2:5" ht="20.25" customHeight="1" x14ac:dyDescent="0.35">
      <c r="B20" s="7">
        <v>7</v>
      </c>
      <c r="C20" s="15" t="s">
        <v>63</v>
      </c>
      <c r="D20" s="7">
        <v>137</v>
      </c>
      <c r="E20" s="1"/>
    </row>
    <row r="21" spans="2:5" ht="20.25" customHeight="1" x14ac:dyDescent="0.35">
      <c r="B21" s="7">
        <v>8</v>
      </c>
      <c r="C21" s="15" t="s">
        <v>64</v>
      </c>
      <c r="D21" s="7">
        <v>118</v>
      </c>
      <c r="E21" s="1"/>
    </row>
    <row r="22" spans="2:5" ht="20.25" customHeight="1" x14ac:dyDescent="0.35">
      <c r="B22" s="7">
        <v>9</v>
      </c>
      <c r="C22" s="15" t="s">
        <v>65</v>
      </c>
      <c r="D22" s="7">
        <v>104</v>
      </c>
      <c r="E22" s="1"/>
    </row>
    <row r="23" spans="2:5" ht="20.25" customHeight="1" x14ac:dyDescent="0.35">
      <c r="B23" s="7">
        <v>10</v>
      </c>
      <c r="C23" s="15" t="s">
        <v>34</v>
      </c>
      <c r="D23" s="7">
        <v>79</v>
      </c>
      <c r="E23" s="1"/>
    </row>
    <row r="25" spans="2:5" ht="20.25" customHeight="1" x14ac:dyDescent="0.35">
      <c r="C25" s="3" t="s">
        <v>66</v>
      </c>
    </row>
    <row r="26" spans="2:5" ht="20.25" customHeight="1" x14ac:dyDescent="0.35">
      <c r="B26" s="6" t="s">
        <v>57</v>
      </c>
      <c r="C26" s="14" t="s">
        <v>61</v>
      </c>
      <c r="D26" s="6" t="s">
        <v>62</v>
      </c>
    </row>
    <row r="27" spans="2:5" ht="20.25" customHeight="1" x14ac:dyDescent="0.35">
      <c r="B27" s="7">
        <v>1</v>
      </c>
      <c r="C27" s="15" t="s">
        <v>0</v>
      </c>
      <c r="D27" s="7">
        <v>349</v>
      </c>
    </row>
    <row r="28" spans="2:5" ht="20.25" customHeight="1" x14ac:dyDescent="0.35">
      <c r="B28" s="7">
        <v>2</v>
      </c>
      <c r="C28" s="15" t="s">
        <v>17</v>
      </c>
      <c r="D28" s="7">
        <v>213</v>
      </c>
    </row>
    <row r="29" spans="2:5" ht="20.25" customHeight="1" x14ac:dyDescent="0.35">
      <c r="B29" s="7">
        <v>3</v>
      </c>
      <c r="C29" s="15" t="s">
        <v>10</v>
      </c>
      <c r="D29" s="7">
        <v>193</v>
      </c>
    </row>
    <row r="30" spans="2:5" ht="20.25" customHeight="1" x14ac:dyDescent="0.35">
      <c r="B30" s="7">
        <v>4</v>
      </c>
      <c r="C30" s="15" t="s">
        <v>22</v>
      </c>
      <c r="D30" s="7">
        <v>181</v>
      </c>
    </row>
    <row r="31" spans="2:5" ht="20.25" customHeight="1" x14ac:dyDescent="0.35">
      <c r="B31" s="7">
        <v>5</v>
      </c>
      <c r="C31" s="15" t="s">
        <v>12</v>
      </c>
      <c r="D31" s="7">
        <v>150</v>
      </c>
    </row>
    <row r="32" spans="2:5" ht="20.25" customHeight="1" x14ac:dyDescent="0.35">
      <c r="B32" s="7">
        <v>6</v>
      </c>
      <c r="C32" s="15" t="s">
        <v>23</v>
      </c>
      <c r="D32" s="7">
        <v>135</v>
      </c>
    </row>
    <row r="33" spans="2:4" ht="20.25" customHeight="1" x14ac:dyDescent="0.35">
      <c r="B33" s="7">
        <v>7</v>
      </c>
      <c r="C33" s="15" t="s">
        <v>27</v>
      </c>
      <c r="D33" s="7">
        <v>127</v>
      </c>
    </row>
    <row r="34" spans="2:4" ht="20.25" customHeight="1" x14ac:dyDescent="0.35">
      <c r="B34" s="7">
        <v>8</v>
      </c>
      <c r="C34" s="15" t="s">
        <v>21</v>
      </c>
      <c r="D34" s="7">
        <v>109</v>
      </c>
    </row>
    <row r="35" spans="2:4" ht="20.25" customHeight="1" x14ac:dyDescent="0.35">
      <c r="B35" s="7">
        <v>9</v>
      </c>
      <c r="C35" s="15" t="s">
        <v>35</v>
      </c>
      <c r="D35" s="7">
        <v>106</v>
      </c>
    </row>
    <row r="36" spans="2:4" ht="20.25" customHeight="1" x14ac:dyDescent="0.35">
      <c r="B36" s="7">
        <v>10</v>
      </c>
      <c r="C36" s="15" t="s">
        <v>19</v>
      </c>
      <c r="D36" s="7">
        <v>103</v>
      </c>
    </row>
    <row r="37" spans="2:4" ht="20.25" customHeight="1" x14ac:dyDescent="0.35">
      <c r="C37" s="4"/>
    </row>
    <row r="38" spans="2:4" ht="20.25" customHeight="1" x14ac:dyDescent="0.35">
      <c r="C38" s="3" t="s">
        <v>67</v>
      </c>
    </row>
    <row r="39" spans="2:4" ht="20.25" customHeight="1" x14ac:dyDescent="0.35">
      <c r="B39" s="6" t="s">
        <v>57</v>
      </c>
      <c r="C39" s="14" t="s">
        <v>61</v>
      </c>
      <c r="D39" s="6" t="s">
        <v>62</v>
      </c>
    </row>
    <row r="40" spans="2:4" ht="20.25" customHeight="1" x14ac:dyDescent="0.35">
      <c r="B40" s="7">
        <v>1</v>
      </c>
      <c r="C40" s="15" t="s">
        <v>5</v>
      </c>
      <c r="D40" s="7">
        <v>483</v>
      </c>
    </row>
    <row r="41" spans="2:4" ht="20.25" customHeight="1" x14ac:dyDescent="0.35">
      <c r="B41" s="7">
        <v>2</v>
      </c>
      <c r="C41" s="15" t="s">
        <v>26</v>
      </c>
      <c r="D41" s="7">
        <v>212</v>
      </c>
    </row>
    <row r="42" spans="2:4" ht="20.25" customHeight="1" x14ac:dyDescent="0.35">
      <c r="B42" s="7">
        <v>3</v>
      </c>
      <c r="C42" s="15" t="s">
        <v>68</v>
      </c>
      <c r="D42" s="7">
        <v>162</v>
      </c>
    </row>
    <row r="43" spans="2:4" ht="20.25" customHeight="1" x14ac:dyDescent="0.35">
      <c r="B43" s="7">
        <v>4</v>
      </c>
      <c r="C43" s="15" t="s">
        <v>32</v>
      </c>
      <c r="D43" s="7">
        <v>115</v>
      </c>
    </row>
    <row r="44" spans="2:4" ht="20.25" customHeight="1" x14ac:dyDescent="0.35">
      <c r="B44" s="7">
        <v>5</v>
      </c>
      <c r="C44" s="15" t="s">
        <v>42</v>
      </c>
      <c r="D44" s="7">
        <v>95</v>
      </c>
    </row>
    <row r="45" spans="2:4" ht="20.25" customHeight="1" x14ac:dyDescent="0.35">
      <c r="B45" s="7">
        <v>6</v>
      </c>
      <c r="C45" s="15" t="s">
        <v>69</v>
      </c>
      <c r="D45" s="7">
        <v>78</v>
      </c>
    </row>
    <row r="46" spans="2:4" ht="20.25" customHeight="1" x14ac:dyDescent="0.35">
      <c r="B46" s="7">
        <v>7</v>
      </c>
      <c r="C46" s="15" t="s">
        <v>37</v>
      </c>
      <c r="D46" s="7">
        <v>77</v>
      </c>
    </row>
    <row r="47" spans="2:4" ht="20.25" customHeight="1" x14ac:dyDescent="0.35">
      <c r="B47" s="7">
        <v>8</v>
      </c>
      <c r="C47" s="15" t="s">
        <v>36</v>
      </c>
      <c r="D47" s="7">
        <v>76</v>
      </c>
    </row>
    <row r="48" spans="2:4" ht="20.25" customHeight="1" x14ac:dyDescent="0.35">
      <c r="C48" s="4"/>
    </row>
    <row r="49" spans="2:4" ht="20.25" customHeight="1" x14ac:dyDescent="0.35">
      <c r="C49" s="3" t="s">
        <v>70</v>
      </c>
    </row>
    <row r="50" spans="2:4" ht="20.25" customHeight="1" x14ac:dyDescent="0.35">
      <c r="B50" s="6" t="s">
        <v>57</v>
      </c>
      <c r="C50" s="14" t="s">
        <v>61</v>
      </c>
      <c r="D50" s="6" t="s">
        <v>62</v>
      </c>
    </row>
    <row r="51" spans="2:4" ht="20.25" customHeight="1" x14ac:dyDescent="0.35">
      <c r="B51" s="7">
        <v>1</v>
      </c>
      <c r="C51" s="15" t="s">
        <v>7</v>
      </c>
      <c r="D51" s="7">
        <v>436</v>
      </c>
    </row>
    <row r="52" spans="2:4" ht="20.25" customHeight="1" x14ac:dyDescent="0.35">
      <c r="B52" s="7">
        <v>2</v>
      </c>
      <c r="C52" s="15" t="s">
        <v>15</v>
      </c>
      <c r="D52" s="7">
        <v>266</v>
      </c>
    </row>
    <row r="53" spans="2:4" ht="20.25" customHeight="1" x14ac:dyDescent="0.35">
      <c r="B53" s="7">
        <v>3</v>
      </c>
      <c r="C53" s="15" t="s">
        <v>1</v>
      </c>
      <c r="D53" s="7">
        <v>192</v>
      </c>
    </row>
    <row r="54" spans="2:4" ht="20.25" customHeight="1" x14ac:dyDescent="0.35">
      <c r="B54" s="7">
        <v>4</v>
      </c>
      <c r="C54" s="15" t="s">
        <v>16</v>
      </c>
      <c r="D54" s="7">
        <v>133</v>
      </c>
    </row>
    <row r="55" spans="2:4" ht="20.25" customHeight="1" x14ac:dyDescent="0.35">
      <c r="B55" s="7">
        <v>5</v>
      </c>
      <c r="C55" s="15" t="s">
        <v>6</v>
      </c>
      <c r="D55" s="7">
        <v>101</v>
      </c>
    </row>
    <row r="56" spans="2:4" ht="20.25" customHeight="1" x14ac:dyDescent="0.35">
      <c r="B56" s="7">
        <v>6</v>
      </c>
      <c r="C56" s="15" t="s">
        <v>29</v>
      </c>
      <c r="D56" s="7">
        <v>65</v>
      </c>
    </row>
    <row r="57" spans="2:4" ht="20.25" customHeight="1" x14ac:dyDescent="0.35">
      <c r="B57" s="7">
        <v>7</v>
      </c>
      <c r="C57" s="15" t="s">
        <v>47</v>
      </c>
      <c r="D57" s="7">
        <v>53</v>
      </c>
    </row>
    <row r="58" spans="2:4" ht="20.25" customHeight="1" x14ac:dyDescent="0.35">
      <c r="B58" s="7">
        <v>8</v>
      </c>
      <c r="C58" s="15" t="s">
        <v>39</v>
      </c>
      <c r="D58" s="7">
        <v>52</v>
      </c>
    </row>
    <row r="59" spans="2:4" ht="20.25" customHeight="1" x14ac:dyDescent="0.35">
      <c r="C59" s="4"/>
    </row>
    <row r="60" spans="2:4" ht="20.25" customHeight="1" x14ac:dyDescent="0.35">
      <c r="C60" s="3" t="s">
        <v>71</v>
      </c>
    </row>
    <row r="61" spans="2:4" ht="20.25" customHeight="1" x14ac:dyDescent="0.35">
      <c r="B61" s="6" t="s">
        <v>57</v>
      </c>
      <c r="C61" s="14" t="s">
        <v>61</v>
      </c>
      <c r="D61" s="6" t="s">
        <v>62</v>
      </c>
    </row>
    <row r="62" spans="2:4" ht="20.25" customHeight="1" x14ac:dyDescent="0.35">
      <c r="B62" s="7">
        <v>1</v>
      </c>
      <c r="C62" s="15" t="s">
        <v>20</v>
      </c>
      <c r="D62" s="7">
        <v>129</v>
      </c>
    </row>
    <row r="63" spans="2:4" ht="20.25" customHeight="1" x14ac:dyDescent="0.35">
      <c r="B63" s="7">
        <v>2</v>
      </c>
      <c r="C63" s="15" t="s">
        <v>12</v>
      </c>
      <c r="D63" s="7">
        <v>115</v>
      </c>
    </row>
    <row r="64" spans="2:4" ht="20.25" customHeight="1" x14ac:dyDescent="0.35">
      <c r="B64" s="7">
        <v>3</v>
      </c>
      <c r="C64" s="15" t="s">
        <v>18</v>
      </c>
      <c r="D64" s="7">
        <v>114</v>
      </c>
    </row>
    <row r="65" spans="2:4" ht="20.25" customHeight="1" x14ac:dyDescent="0.35">
      <c r="B65" s="7">
        <v>4</v>
      </c>
      <c r="C65" s="15" t="s">
        <v>24</v>
      </c>
      <c r="D65" s="7">
        <v>112</v>
      </c>
    </row>
    <row r="66" spans="2:4" ht="20.25" customHeight="1" x14ac:dyDescent="0.35">
      <c r="B66" s="7">
        <v>5</v>
      </c>
      <c r="C66" s="15" t="s">
        <v>14</v>
      </c>
      <c r="D66" s="7">
        <v>109</v>
      </c>
    </row>
    <row r="67" spans="2:4" ht="20.25" customHeight="1" x14ac:dyDescent="0.35">
      <c r="B67" s="7">
        <v>6</v>
      </c>
      <c r="C67" s="15" t="s">
        <v>11</v>
      </c>
      <c r="D67" s="7">
        <v>106</v>
      </c>
    </row>
    <row r="68" spans="2:4" ht="20.25" customHeight="1" x14ac:dyDescent="0.35">
      <c r="B68" s="7">
        <v>7</v>
      </c>
      <c r="C68" s="15" t="s">
        <v>17</v>
      </c>
      <c r="D68" s="7">
        <v>93</v>
      </c>
    </row>
    <row r="69" spans="2:4" ht="20.25" customHeight="1" x14ac:dyDescent="0.35">
      <c r="B69" s="7">
        <v>8</v>
      </c>
      <c r="C69" s="15" t="s">
        <v>30</v>
      </c>
      <c r="D69" s="7">
        <v>88</v>
      </c>
    </row>
    <row r="70" spans="2:4" ht="20.25" customHeight="1" x14ac:dyDescent="0.35">
      <c r="C70" s="4"/>
    </row>
    <row r="71" spans="2:4" ht="20.25" customHeight="1" x14ac:dyDescent="0.35">
      <c r="C71" s="16"/>
      <c r="D71" s="27" t="s">
        <v>90</v>
      </c>
    </row>
  </sheetData>
  <mergeCells count="2">
    <mergeCell ref="B1:D1"/>
    <mergeCell ref="B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23DB8-3076-4AD6-8E88-402BFD07EDEB}">
  <dimension ref="B1:D83"/>
  <sheetViews>
    <sheetView workbookViewId="0">
      <selection activeCell="G8" sqref="G8"/>
    </sheetView>
  </sheetViews>
  <sheetFormatPr defaultRowHeight="21" x14ac:dyDescent="0.35"/>
  <cols>
    <col min="1" max="1" width="8.7265625" style="1"/>
    <col min="2" max="2" width="29.6328125" style="1" customWidth="1"/>
    <col min="3" max="3" width="10.81640625" style="5" customWidth="1"/>
    <col min="4" max="4" width="7.36328125" style="1" customWidth="1"/>
    <col min="5" max="16384" width="8.7265625" style="1"/>
  </cols>
  <sheetData>
    <row r="1" spans="2:4" s="13" customFormat="1" ht="23.25" x14ac:dyDescent="0.35">
      <c r="B1" s="237" t="s">
        <v>87</v>
      </c>
      <c r="C1" s="237"/>
      <c r="D1" s="237"/>
    </row>
    <row r="2" spans="2:4" x14ac:dyDescent="0.35">
      <c r="B2" s="238" t="s">
        <v>91</v>
      </c>
      <c r="C2" s="238"/>
      <c r="D2" s="238"/>
    </row>
    <row r="4" spans="2:4" x14ac:dyDescent="0.35">
      <c r="B4" s="20" t="s">
        <v>56</v>
      </c>
      <c r="C4" s="23" t="s">
        <v>81</v>
      </c>
      <c r="D4" s="20" t="s">
        <v>88</v>
      </c>
    </row>
    <row r="5" spans="2:4" x14ac:dyDescent="0.35">
      <c r="B5" s="17" t="s">
        <v>55</v>
      </c>
      <c r="C5" s="18">
        <v>531</v>
      </c>
      <c r="D5" s="19">
        <f>(C5/C10)</f>
        <v>0.27258726899383984</v>
      </c>
    </row>
    <row r="6" spans="2:4" x14ac:dyDescent="0.35">
      <c r="B6" s="17" t="s">
        <v>53</v>
      </c>
      <c r="C6" s="18">
        <v>515</v>
      </c>
      <c r="D6" s="19">
        <f>(C6/C10)</f>
        <v>0.26437371663244352</v>
      </c>
    </row>
    <row r="7" spans="2:4" x14ac:dyDescent="0.35">
      <c r="B7" s="17" t="s">
        <v>54</v>
      </c>
      <c r="C7" s="18">
        <v>337</v>
      </c>
      <c r="D7" s="19">
        <f>(C7/C10)</f>
        <v>0.17299794661190965</v>
      </c>
    </row>
    <row r="8" spans="2:4" x14ac:dyDescent="0.35">
      <c r="B8" s="17" t="s">
        <v>51</v>
      </c>
      <c r="C8" s="18">
        <v>321</v>
      </c>
      <c r="D8" s="19">
        <f>(C8/C10)</f>
        <v>0.16478439425051336</v>
      </c>
    </row>
    <row r="9" spans="2:4" x14ac:dyDescent="0.35">
      <c r="B9" s="17" t="s">
        <v>52</v>
      </c>
      <c r="C9" s="18">
        <v>244</v>
      </c>
      <c r="D9" s="19">
        <f>(C9/C10)</f>
        <v>0.12525667351129363</v>
      </c>
    </row>
    <row r="10" spans="2:4" x14ac:dyDescent="0.35">
      <c r="B10" s="20" t="s">
        <v>59</v>
      </c>
      <c r="C10" s="21">
        <f>SUM(C5:C9)</f>
        <v>1948</v>
      </c>
      <c r="D10" s="22">
        <v>1</v>
      </c>
    </row>
    <row r="12" spans="2:4" x14ac:dyDescent="0.35">
      <c r="B12" s="2" t="s">
        <v>82</v>
      </c>
    </row>
    <row r="13" spans="2:4" x14ac:dyDescent="0.35">
      <c r="B13" s="24" t="s">
        <v>61</v>
      </c>
      <c r="C13" s="23" t="s">
        <v>81</v>
      </c>
      <c r="D13" s="20" t="s">
        <v>88</v>
      </c>
    </row>
    <row r="14" spans="2:4" x14ac:dyDescent="0.35">
      <c r="B14" s="25" t="s">
        <v>3</v>
      </c>
      <c r="C14" s="18">
        <v>163</v>
      </c>
      <c r="D14" s="19">
        <f>C14/531</f>
        <v>0.30696798493408661</v>
      </c>
    </row>
    <row r="15" spans="2:4" x14ac:dyDescent="0.35">
      <c r="B15" s="25" t="s">
        <v>46</v>
      </c>
      <c r="C15" s="18">
        <v>154</v>
      </c>
      <c r="D15" s="19">
        <f t="shared" ref="D15:D20" si="0">C15/531</f>
        <v>0.29001883239171372</v>
      </c>
    </row>
    <row r="16" spans="2:4" x14ac:dyDescent="0.35">
      <c r="B16" s="25" t="s">
        <v>4</v>
      </c>
      <c r="C16" s="18">
        <v>70</v>
      </c>
      <c r="D16" s="19">
        <f t="shared" si="0"/>
        <v>0.13182674199623351</v>
      </c>
    </row>
    <row r="17" spans="2:4" x14ac:dyDescent="0.35">
      <c r="B17" s="25" t="s">
        <v>8</v>
      </c>
      <c r="C17" s="18">
        <v>69</v>
      </c>
      <c r="D17" s="19">
        <f t="shared" si="0"/>
        <v>0.12994350282485875</v>
      </c>
    </row>
    <row r="18" spans="2:4" x14ac:dyDescent="0.35">
      <c r="B18" s="25" t="s">
        <v>2</v>
      </c>
      <c r="C18" s="18">
        <v>48</v>
      </c>
      <c r="D18" s="19">
        <f t="shared" si="0"/>
        <v>9.03954802259887E-2</v>
      </c>
    </row>
    <row r="19" spans="2:4" x14ac:dyDescent="0.35">
      <c r="B19" s="25" t="s">
        <v>9</v>
      </c>
      <c r="C19" s="18">
        <v>14</v>
      </c>
      <c r="D19" s="19">
        <f t="shared" si="0"/>
        <v>2.6365348399246705E-2</v>
      </c>
    </row>
    <row r="20" spans="2:4" x14ac:dyDescent="0.35">
      <c r="B20" s="25" t="s">
        <v>34</v>
      </c>
      <c r="C20" s="18">
        <v>13</v>
      </c>
      <c r="D20" s="19">
        <f t="shared" si="0"/>
        <v>2.4482109227871938E-2</v>
      </c>
    </row>
    <row r="22" spans="2:4" x14ac:dyDescent="0.35">
      <c r="B22" s="2" t="s">
        <v>83</v>
      </c>
    </row>
    <row r="23" spans="2:4" x14ac:dyDescent="0.35">
      <c r="B23" s="24" t="s">
        <v>61</v>
      </c>
      <c r="C23" s="23" t="s">
        <v>81</v>
      </c>
      <c r="D23" s="20" t="s">
        <v>88</v>
      </c>
    </row>
    <row r="24" spans="2:4" x14ac:dyDescent="0.35">
      <c r="B24" s="25" t="s">
        <v>0</v>
      </c>
      <c r="C24" s="18">
        <v>134</v>
      </c>
      <c r="D24" s="19">
        <f>C24/515</f>
        <v>0.26019417475728157</v>
      </c>
    </row>
    <row r="25" spans="2:4" x14ac:dyDescent="0.35">
      <c r="B25" s="25" t="s">
        <v>21</v>
      </c>
      <c r="C25" s="18">
        <v>79</v>
      </c>
      <c r="D25" s="19">
        <f t="shared" ref="D25:D36" si="1">C25/515</f>
        <v>0.15339805825242719</v>
      </c>
    </row>
    <row r="26" spans="2:4" x14ac:dyDescent="0.35">
      <c r="B26" s="25" t="s">
        <v>17</v>
      </c>
      <c r="C26" s="18">
        <v>71</v>
      </c>
      <c r="D26" s="19">
        <f t="shared" si="1"/>
        <v>0.13786407766990291</v>
      </c>
    </row>
    <row r="27" spans="2:4" x14ac:dyDescent="0.35">
      <c r="B27" s="25" t="s">
        <v>10</v>
      </c>
      <c r="C27" s="18">
        <v>37</v>
      </c>
      <c r="D27" s="19">
        <f t="shared" si="1"/>
        <v>7.184466019417475E-2</v>
      </c>
    </row>
    <row r="28" spans="2:4" x14ac:dyDescent="0.35">
      <c r="B28" s="25" t="s">
        <v>22</v>
      </c>
      <c r="C28" s="18">
        <v>37</v>
      </c>
      <c r="D28" s="19">
        <f t="shared" si="1"/>
        <v>7.184466019417475E-2</v>
      </c>
    </row>
    <row r="29" spans="2:4" x14ac:dyDescent="0.35">
      <c r="B29" s="25" t="s">
        <v>27</v>
      </c>
      <c r="C29" s="18">
        <v>33</v>
      </c>
      <c r="D29" s="19">
        <f t="shared" si="1"/>
        <v>6.4077669902912623E-2</v>
      </c>
    </row>
    <row r="30" spans="2:4" x14ac:dyDescent="0.35">
      <c r="B30" s="25" t="s">
        <v>35</v>
      </c>
      <c r="C30" s="18">
        <v>24</v>
      </c>
      <c r="D30" s="19">
        <f t="shared" si="1"/>
        <v>4.6601941747572817E-2</v>
      </c>
    </row>
    <row r="31" spans="2:4" x14ac:dyDescent="0.35">
      <c r="B31" s="25" t="s">
        <v>23</v>
      </c>
      <c r="C31" s="18">
        <v>22</v>
      </c>
      <c r="D31" s="19">
        <f t="shared" si="1"/>
        <v>4.2718446601941747E-2</v>
      </c>
    </row>
    <row r="32" spans="2:4" x14ac:dyDescent="0.35">
      <c r="B32" s="25" t="s">
        <v>12</v>
      </c>
      <c r="C32" s="18">
        <v>22</v>
      </c>
      <c r="D32" s="19">
        <f t="shared" si="1"/>
        <v>4.2718446601941747E-2</v>
      </c>
    </row>
    <row r="33" spans="2:4" x14ac:dyDescent="0.35">
      <c r="B33" s="25" t="s">
        <v>19</v>
      </c>
      <c r="C33" s="18">
        <v>9</v>
      </c>
      <c r="D33" s="19">
        <f t="shared" si="1"/>
        <v>1.7475728155339806E-2</v>
      </c>
    </row>
    <row r="34" spans="2:4" x14ac:dyDescent="0.35">
      <c r="B34" s="25" t="s">
        <v>43</v>
      </c>
      <c r="C34" s="18">
        <v>15</v>
      </c>
      <c r="D34" s="19">
        <f>C34/515</f>
        <v>2.9126213592233011E-2</v>
      </c>
    </row>
    <row r="35" spans="2:4" x14ac:dyDescent="0.35">
      <c r="B35" s="25" t="s">
        <v>50</v>
      </c>
      <c r="C35" s="18">
        <v>21</v>
      </c>
      <c r="D35" s="19">
        <f t="shared" si="1"/>
        <v>4.0776699029126215E-2</v>
      </c>
    </row>
    <row r="36" spans="2:4" x14ac:dyDescent="0.35">
      <c r="B36" s="25" t="s">
        <v>31</v>
      </c>
      <c r="C36" s="18">
        <v>11</v>
      </c>
      <c r="D36" s="19">
        <f t="shared" si="1"/>
        <v>2.1359223300970873E-2</v>
      </c>
    </row>
    <row r="38" spans="2:4" x14ac:dyDescent="0.35">
      <c r="B38" s="2" t="s">
        <v>84</v>
      </c>
    </row>
    <row r="39" spans="2:4" x14ac:dyDescent="0.35">
      <c r="B39" s="24" t="s">
        <v>61</v>
      </c>
      <c r="C39" s="23" t="s">
        <v>81</v>
      </c>
      <c r="D39" s="20" t="s">
        <v>88</v>
      </c>
    </row>
    <row r="40" spans="2:4" x14ac:dyDescent="0.35">
      <c r="B40" s="25" t="s">
        <v>18</v>
      </c>
      <c r="C40" s="18">
        <v>53</v>
      </c>
      <c r="D40" s="19">
        <f>C40/337</f>
        <v>0.15727002967359049</v>
      </c>
    </row>
    <row r="41" spans="2:4" x14ac:dyDescent="0.35">
      <c r="B41" s="25" t="s">
        <v>20</v>
      </c>
      <c r="C41" s="18">
        <v>45</v>
      </c>
      <c r="D41" s="19">
        <f t="shared" ref="D41:D52" si="2">C41/337</f>
        <v>0.13353115727002968</v>
      </c>
    </row>
    <row r="42" spans="2:4" x14ac:dyDescent="0.35">
      <c r="B42" s="25" t="s">
        <v>24</v>
      </c>
      <c r="C42" s="18">
        <v>32</v>
      </c>
      <c r="D42" s="19">
        <f t="shared" si="2"/>
        <v>9.4955489614243327E-2</v>
      </c>
    </row>
    <row r="43" spans="2:4" x14ac:dyDescent="0.35">
      <c r="B43" s="25" t="s">
        <v>30</v>
      </c>
      <c r="C43" s="18">
        <v>29</v>
      </c>
      <c r="D43" s="19">
        <f t="shared" si="2"/>
        <v>8.6053412462908013E-2</v>
      </c>
    </row>
    <row r="44" spans="2:4" x14ac:dyDescent="0.35">
      <c r="B44" s="25" t="s">
        <v>17</v>
      </c>
      <c r="C44" s="18">
        <v>28</v>
      </c>
      <c r="D44" s="19">
        <f t="shared" si="2"/>
        <v>8.3086053412462904E-2</v>
      </c>
    </row>
    <row r="45" spans="2:4" x14ac:dyDescent="0.35">
      <c r="B45" s="25" t="s">
        <v>11</v>
      </c>
      <c r="C45" s="18">
        <v>26</v>
      </c>
      <c r="D45" s="19">
        <f t="shared" si="2"/>
        <v>7.71513353115727E-2</v>
      </c>
    </row>
    <row r="46" spans="2:4" x14ac:dyDescent="0.35">
      <c r="B46" s="25" t="s">
        <v>14</v>
      </c>
      <c r="C46" s="18">
        <v>23</v>
      </c>
      <c r="D46" s="19">
        <f t="shared" si="2"/>
        <v>6.8249258160237386E-2</v>
      </c>
    </row>
    <row r="47" spans="2:4" x14ac:dyDescent="0.35">
      <c r="B47" s="25" t="s">
        <v>40</v>
      </c>
      <c r="C47" s="18">
        <v>16</v>
      </c>
      <c r="D47" s="19">
        <f t="shared" si="2"/>
        <v>4.7477744807121663E-2</v>
      </c>
    </row>
    <row r="48" spans="2:4" x14ac:dyDescent="0.35">
      <c r="B48" s="25" t="s">
        <v>49</v>
      </c>
      <c r="C48" s="18">
        <v>15</v>
      </c>
      <c r="D48" s="19">
        <f t="shared" si="2"/>
        <v>4.4510385756676561E-2</v>
      </c>
    </row>
    <row r="49" spans="2:4" x14ac:dyDescent="0.35">
      <c r="B49" s="25" t="s">
        <v>13</v>
      </c>
      <c r="C49" s="18">
        <v>16</v>
      </c>
      <c r="D49" s="19">
        <f t="shared" si="2"/>
        <v>4.7477744807121663E-2</v>
      </c>
    </row>
    <row r="50" spans="2:4" x14ac:dyDescent="0.35">
      <c r="B50" s="25" t="s">
        <v>33</v>
      </c>
      <c r="C50" s="18">
        <v>11</v>
      </c>
      <c r="D50" s="19">
        <f t="shared" si="2"/>
        <v>3.2640949554896145E-2</v>
      </c>
    </row>
    <row r="51" spans="2:4" x14ac:dyDescent="0.35">
      <c r="B51" s="25" t="s">
        <v>41</v>
      </c>
      <c r="C51" s="18">
        <v>21</v>
      </c>
      <c r="D51" s="19">
        <f t="shared" si="2"/>
        <v>6.2314540059347182E-2</v>
      </c>
    </row>
    <row r="52" spans="2:4" x14ac:dyDescent="0.35">
      <c r="B52" s="25" t="s">
        <v>12</v>
      </c>
      <c r="C52" s="18">
        <v>22</v>
      </c>
      <c r="D52" s="19">
        <f t="shared" si="2"/>
        <v>6.5281899109792291E-2</v>
      </c>
    </row>
    <row r="54" spans="2:4" x14ac:dyDescent="0.35">
      <c r="B54" s="2" t="s">
        <v>85</v>
      </c>
    </row>
    <row r="55" spans="2:4" x14ac:dyDescent="0.35">
      <c r="B55" s="24" t="s">
        <v>61</v>
      </c>
      <c r="C55" s="23" t="s">
        <v>81</v>
      </c>
      <c r="D55" s="20" t="s">
        <v>88</v>
      </c>
    </row>
    <row r="56" spans="2:4" x14ac:dyDescent="0.35">
      <c r="B56" s="25" t="s">
        <v>77</v>
      </c>
      <c r="C56" s="18">
        <v>93</v>
      </c>
      <c r="D56" s="19">
        <f>C56/321</f>
        <v>0.28971962616822428</v>
      </c>
    </row>
    <row r="57" spans="2:4" x14ac:dyDescent="0.35">
      <c r="B57" s="25" t="s">
        <v>69</v>
      </c>
      <c r="C57" s="18">
        <v>81</v>
      </c>
      <c r="D57" s="19">
        <f t="shared" ref="D57:D68" si="3">C57/321</f>
        <v>0.25233644859813081</v>
      </c>
    </row>
    <row r="58" spans="2:4" x14ac:dyDescent="0.35">
      <c r="B58" s="25" t="s">
        <v>78</v>
      </c>
      <c r="C58" s="18">
        <v>29</v>
      </c>
      <c r="D58" s="19">
        <f t="shared" si="3"/>
        <v>9.0342679127725853E-2</v>
      </c>
    </row>
    <row r="59" spans="2:4" x14ac:dyDescent="0.35">
      <c r="B59" s="25" t="s">
        <v>36</v>
      </c>
      <c r="C59" s="18">
        <v>10</v>
      </c>
      <c r="D59" s="19">
        <f t="shared" si="3"/>
        <v>3.1152647975077882E-2</v>
      </c>
    </row>
    <row r="60" spans="2:4" x14ac:dyDescent="0.35">
      <c r="B60" s="25" t="s">
        <v>44</v>
      </c>
      <c r="C60" s="18">
        <v>2</v>
      </c>
      <c r="D60" s="19">
        <f t="shared" si="3"/>
        <v>6.2305295950155761E-3</v>
      </c>
    </row>
    <row r="61" spans="2:4" x14ac:dyDescent="0.35">
      <c r="B61" s="25" t="s">
        <v>26</v>
      </c>
      <c r="C61" s="18">
        <v>14</v>
      </c>
      <c r="D61" s="19">
        <f t="shared" si="3"/>
        <v>4.3613707165109032E-2</v>
      </c>
    </row>
    <row r="62" spans="2:4" x14ac:dyDescent="0.35">
      <c r="B62" s="25" t="s">
        <v>37</v>
      </c>
      <c r="C62" s="18">
        <v>12</v>
      </c>
      <c r="D62" s="19">
        <f t="shared" si="3"/>
        <v>3.7383177570093455E-2</v>
      </c>
    </row>
    <row r="63" spans="2:4" x14ac:dyDescent="0.35">
      <c r="B63" s="25" t="s">
        <v>38</v>
      </c>
      <c r="C63" s="18">
        <v>11</v>
      </c>
      <c r="D63" s="19">
        <f t="shared" si="3"/>
        <v>3.4267912772585667E-2</v>
      </c>
    </row>
    <row r="64" spans="2:4" x14ac:dyDescent="0.35">
      <c r="B64" s="25" t="s">
        <v>80</v>
      </c>
      <c r="C64" s="18">
        <v>9</v>
      </c>
      <c r="D64" s="19">
        <f t="shared" si="3"/>
        <v>2.8037383177570093E-2</v>
      </c>
    </row>
    <row r="65" spans="2:4" x14ac:dyDescent="0.35">
      <c r="B65" s="25" t="s">
        <v>79</v>
      </c>
      <c r="C65" s="18">
        <v>8</v>
      </c>
      <c r="D65" s="19">
        <f t="shared" si="3"/>
        <v>2.4922118380062305E-2</v>
      </c>
    </row>
    <row r="66" spans="2:4" x14ac:dyDescent="0.35">
      <c r="B66" s="25" t="s">
        <v>74</v>
      </c>
      <c r="C66" s="18">
        <v>22</v>
      </c>
      <c r="D66" s="19">
        <f t="shared" si="3"/>
        <v>6.8535825545171333E-2</v>
      </c>
    </row>
    <row r="67" spans="2:4" x14ac:dyDescent="0.35">
      <c r="B67" s="25" t="s">
        <v>32</v>
      </c>
      <c r="C67" s="18">
        <v>17</v>
      </c>
      <c r="D67" s="19">
        <f>C67/321</f>
        <v>5.2959501557632398E-2</v>
      </c>
    </row>
    <row r="68" spans="2:4" x14ac:dyDescent="0.35">
      <c r="B68" s="25" t="s">
        <v>28</v>
      </c>
      <c r="C68" s="18">
        <v>13</v>
      </c>
      <c r="D68" s="19">
        <f t="shared" si="3"/>
        <v>4.0498442367601244E-2</v>
      </c>
    </row>
    <row r="70" spans="2:4" x14ac:dyDescent="0.35">
      <c r="B70" s="2" t="s">
        <v>86</v>
      </c>
    </row>
    <row r="71" spans="2:4" x14ac:dyDescent="0.35">
      <c r="B71" s="24" t="s">
        <v>61</v>
      </c>
      <c r="C71" s="23" t="s">
        <v>81</v>
      </c>
      <c r="D71" s="20" t="s">
        <v>88</v>
      </c>
    </row>
    <row r="72" spans="2:4" x14ac:dyDescent="0.35">
      <c r="B72" s="25" t="s">
        <v>7</v>
      </c>
      <c r="C72" s="18">
        <v>51</v>
      </c>
      <c r="D72" s="26">
        <f>C72/244</f>
        <v>0.20901639344262296</v>
      </c>
    </row>
    <row r="73" spans="2:4" x14ac:dyDescent="0.35">
      <c r="B73" s="25" t="s">
        <v>15</v>
      </c>
      <c r="C73" s="18">
        <v>49</v>
      </c>
      <c r="D73" s="26">
        <f t="shared" ref="D73:D83" si="4">C73/244</f>
        <v>0.20081967213114754</v>
      </c>
    </row>
    <row r="74" spans="2:4" x14ac:dyDescent="0.35">
      <c r="B74" s="25" t="s">
        <v>1</v>
      </c>
      <c r="C74" s="18">
        <v>48</v>
      </c>
      <c r="D74" s="26">
        <f t="shared" si="4"/>
        <v>0.19672131147540983</v>
      </c>
    </row>
    <row r="75" spans="2:4" x14ac:dyDescent="0.35">
      <c r="B75" s="25" t="s">
        <v>45</v>
      </c>
      <c r="C75" s="18">
        <v>29</v>
      </c>
      <c r="D75" s="26">
        <f t="shared" si="4"/>
        <v>0.11885245901639344</v>
      </c>
    </row>
    <row r="76" spans="2:4" x14ac:dyDescent="0.35">
      <c r="B76" s="25" t="s">
        <v>16</v>
      </c>
      <c r="C76" s="18">
        <v>25</v>
      </c>
      <c r="D76" s="26">
        <f t="shared" si="4"/>
        <v>0.10245901639344263</v>
      </c>
    </row>
    <row r="77" spans="2:4" x14ac:dyDescent="0.35">
      <c r="B77" s="25" t="s">
        <v>25</v>
      </c>
      <c r="C77" s="18">
        <v>1</v>
      </c>
      <c r="D77" s="26">
        <f t="shared" si="4"/>
        <v>4.0983606557377051E-3</v>
      </c>
    </row>
    <row r="78" spans="2:4" x14ac:dyDescent="0.35">
      <c r="B78" s="25" t="s">
        <v>39</v>
      </c>
      <c r="C78" s="18">
        <v>11</v>
      </c>
      <c r="D78" s="26">
        <f t="shared" si="4"/>
        <v>4.5081967213114756E-2</v>
      </c>
    </row>
    <row r="79" spans="2:4" x14ac:dyDescent="0.35">
      <c r="B79" s="25" t="s">
        <v>20</v>
      </c>
      <c r="C79" s="18">
        <v>8</v>
      </c>
      <c r="D79" s="26">
        <f t="shared" si="4"/>
        <v>3.2786885245901641E-2</v>
      </c>
    </row>
    <row r="80" spans="2:4" x14ac:dyDescent="0.35">
      <c r="B80" s="25" t="s">
        <v>76</v>
      </c>
      <c r="C80" s="18">
        <v>2</v>
      </c>
      <c r="D80" s="26">
        <f t="shared" si="4"/>
        <v>8.1967213114754103E-3</v>
      </c>
    </row>
    <row r="81" spans="2:4" x14ac:dyDescent="0.35">
      <c r="B81" s="25" t="s">
        <v>48</v>
      </c>
      <c r="C81" s="18">
        <v>8</v>
      </c>
      <c r="D81" s="26">
        <f t="shared" si="4"/>
        <v>3.2786885245901641E-2</v>
      </c>
    </row>
    <row r="82" spans="2:4" x14ac:dyDescent="0.35">
      <c r="B82" s="25" t="s">
        <v>75</v>
      </c>
      <c r="C82" s="18">
        <v>7</v>
      </c>
      <c r="D82" s="26">
        <f t="shared" si="4"/>
        <v>2.8688524590163935E-2</v>
      </c>
    </row>
    <row r="83" spans="2:4" x14ac:dyDescent="0.35">
      <c r="B83" s="25" t="s">
        <v>29</v>
      </c>
      <c r="C83" s="18">
        <v>5</v>
      </c>
      <c r="D83" s="26">
        <f t="shared" si="4"/>
        <v>2.0491803278688523E-2</v>
      </c>
    </row>
  </sheetData>
  <mergeCells count="2">
    <mergeCell ref="B1:D1"/>
    <mergeCell ref="B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573D9-5F57-48E3-B529-3F9C3DDBD9B7}">
  <dimension ref="A1"/>
  <sheetViews>
    <sheetView workbookViewId="0">
      <selection activeCell="L8" sqref="L8"/>
    </sheetView>
  </sheetViews>
  <sheetFormatPr defaultRowHeight="19.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3E509-356D-412B-B494-A01B708DF483}">
  <dimension ref="A1:BG32"/>
  <sheetViews>
    <sheetView zoomScale="110" zoomScaleNormal="110" zoomScaleSheetLayoutView="90" workbookViewId="0">
      <selection activeCell="AN29" sqref="AN29"/>
    </sheetView>
  </sheetViews>
  <sheetFormatPr defaultRowHeight="18.75" x14ac:dyDescent="0.3"/>
  <cols>
    <col min="1" max="1" width="13.1796875" style="53" customWidth="1"/>
    <col min="2" max="2" width="4.81640625" style="53" customWidth="1"/>
    <col min="3" max="3" width="2.26953125" style="53" customWidth="1"/>
    <col min="4" max="4" width="2.7265625" style="53" customWidth="1"/>
    <col min="5" max="5" width="2.26953125" style="53" customWidth="1"/>
    <col min="6" max="6" width="2.6328125" style="53" customWidth="1"/>
    <col min="7" max="7" width="2.26953125" style="53" customWidth="1"/>
    <col min="8" max="8" width="2.7265625" style="53" customWidth="1"/>
    <col min="9" max="9" width="2.6328125" style="53" customWidth="1"/>
    <col min="10" max="10" width="2.26953125" style="53" customWidth="1"/>
    <col min="11" max="12" width="2.453125" style="53" customWidth="1"/>
    <col min="13" max="13" width="3.36328125" style="53" customWidth="1"/>
    <col min="14" max="16" width="3.08984375" style="53" customWidth="1"/>
    <col min="17" max="17" width="3.54296875" style="53" customWidth="1"/>
    <col min="18" max="18" width="4.7265625" style="53" customWidth="1"/>
    <col min="19" max="19" width="2.453125" style="53" customWidth="1"/>
    <col min="20" max="20" width="2.7265625" style="53" customWidth="1"/>
    <col min="21" max="21" width="2.26953125" style="53" customWidth="1"/>
    <col min="22" max="22" width="3.1796875" style="53" customWidth="1"/>
    <col min="23" max="24" width="2.36328125" style="53" customWidth="1"/>
    <col min="25" max="25" width="2.26953125" style="53" customWidth="1"/>
    <col min="26" max="27" width="2.36328125" style="53" customWidth="1"/>
    <col min="28" max="28" width="2.26953125" style="53" customWidth="1"/>
    <col min="29" max="30" width="2.36328125" style="53" customWidth="1"/>
    <col min="31" max="31" width="2.26953125" style="53" customWidth="1"/>
    <col min="32" max="32" width="3" style="53" customWidth="1"/>
    <col min="33" max="33" width="2.90625" style="53" customWidth="1"/>
    <col min="34" max="34" width="2.54296875" style="53" customWidth="1"/>
    <col min="35" max="35" width="2.81640625" style="53" customWidth="1"/>
    <col min="36" max="36" width="2.36328125" style="53" customWidth="1"/>
    <col min="37" max="37" width="2.54296875" style="53" customWidth="1"/>
    <col min="38" max="39" width="2.6328125" style="53" customWidth="1"/>
    <col min="40" max="40" width="4.54296875" style="53" customWidth="1"/>
    <col min="41" max="42" width="4.26953125" style="53" customWidth="1"/>
    <col min="43" max="43" width="5.453125" style="53" customWidth="1"/>
    <col min="44" max="44" width="7.08984375" style="53" customWidth="1"/>
    <col min="45" max="45" width="7.7265625" style="53" hidden="1" customWidth="1"/>
    <col min="46" max="47" width="5.90625" style="53" hidden="1" customWidth="1"/>
    <col min="48" max="48" width="7.1796875" style="53" hidden="1" customWidth="1"/>
    <col min="49" max="50" width="5.90625" style="53" hidden="1" customWidth="1"/>
    <col min="51" max="52" width="6.81640625" style="53" hidden="1" customWidth="1"/>
    <col min="53" max="58" width="0" style="53" hidden="1" customWidth="1"/>
    <col min="59" max="59" width="0" style="54" hidden="1" customWidth="1"/>
    <col min="60" max="16384" width="8.7265625" style="53"/>
  </cols>
  <sheetData>
    <row r="1" spans="1:59" ht="30.75" customHeight="1" thickBot="1" x14ac:dyDescent="0.35">
      <c r="A1" s="366" t="s">
        <v>179</v>
      </c>
      <c r="B1" s="366"/>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52"/>
    </row>
    <row r="2" spans="1:59" ht="24" customHeight="1" thickTop="1" thickBot="1" x14ac:dyDescent="0.35">
      <c r="A2" s="367" t="s">
        <v>180</v>
      </c>
      <c r="B2" s="371" t="s">
        <v>181</v>
      </c>
      <c r="C2" s="371"/>
      <c r="D2" s="371"/>
      <c r="E2" s="371"/>
      <c r="F2" s="371"/>
      <c r="G2" s="371"/>
      <c r="H2" s="371"/>
      <c r="I2" s="371"/>
      <c r="J2" s="371"/>
      <c r="K2" s="371"/>
      <c r="L2" s="371"/>
      <c r="M2" s="372"/>
      <c r="N2" s="375" t="s">
        <v>182</v>
      </c>
      <c r="O2" s="376"/>
      <c r="P2" s="376"/>
      <c r="Q2" s="376"/>
      <c r="R2" s="376"/>
      <c r="S2" s="376"/>
      <c r="T2" s="376"/>
      <c r="U2" s="376"/>
      <c r="V2" s="376"/>
      <c r="W2" s="376"/>
      <c r="X2" s="376"/>
      <c r="Y2" s="376"/>
      <c r="Z2" s="376"/>
      <c r="AA2" s="376"/>
      <c r="AB2" s="376"/>
      <c r="AC2" s="376"/>
      <c r="AD2" s="376"/>
      <c r="AE2" s="376"/>
      <c r="AF2" s="376"/>
      <c r="AG2" s="376"/>
      <c r="AH2" s="376"/>
      <c r="AI2" s="376"/>
      <c r="AJ2" s="376"/>
      <c r="AK2" s="376"/>
      <c r="AL2" s="376"/>
      <c r="AM2" s="377"/>
      <c r="AN2" s="378" t="s">
        <v>183</v>
      </c>
      <c r="AO2" s="379"/>
      <c r="AP2" s="379"/>
      <c r="AQ2" s="380"/>
      <c r="AR2" s="55"/>
      <c r="AS2" s="381" t="s">
        <v>184</v>
      </c>
    </row>
    <row r="3" spans="1:59" ht="24" customHeight="1" thickBot="1" x14ac:dyDescent="0.35">
      <c r="A3" s="368"/>
      <c r="B3" s="373"/>
      <c r="C3" s="373"/>
      <c r="D3" s="373"/>
      <c r="E3" s="373"/>
      <c r="F3" s="373"/>
      <c r="G3" s="373"/>
      <c r="H3" s="373"/>
      <c r="I3" s="373"/>
      <c r="J3" s="373"/>
      <c r="K3" s="373"/>
      <c r="L3" s="373"/>
      <c r="M3" s="374"/>
      <c r="N3" s="382" t="s">
        <v>185</v>
      </c>
      <c r="O3" s="382"/>
      <c r="P3" s="382"/>
      <c r="Q3" s="382"/>
      <c r="R3" s="382"/>
      <c r="S3" s="382"/>
      <c r="T3" s="382"/>
      <c r="U3" s="382"/>
      <c r="V3" s="382"/>
      <c r="W3" s="382"/>
      <c r="X3" s="382"/>
      <c r="Y3" s="382"/>
      <c r="Z3" s="382"/>
      <c r="AA3" s="382"/>
      <c r="AB3" s="382"/>
      <c r="AC3" s="382"/>
      <c r="AD3" s="382"/>
      <c r="AE3" s="382"/>
      <c r="AF3" s="383"/>
      <c r="AG3" s="384" t="s">
        <v>186</v>
      </c>
      <c r="AH3" s="382"/>
      <c r="AI3" s="382"/>
      <c r="AJ3" s="382"/>
      <c r="AK3" s="382"/>
      <c r="AL3" s="382"/>
      <c r="AM3" s="383"/>
      <c r="AN3" s="385" t="s">
        <v>185</v>
      </c>
      <c r="AO3" s="371"/>
      <c r="AP3" s="371"/>
      <c r="AQ3" s="372"/>
      <c r="AR3" s="56" t="s">
        <v>59</v>
      </c>
      <c r="AS3" s="381"/>
    </row>
    <row r="4" spans="1:59" ht="18.75" customHeight="1" thickBot="1" x14ac:dyDescent="0.35">
      <c r="A4" s="369"/>
      <c r="B4" s="57" t="s">
        <v>187</v>
      </c>
      <c r="C4" s="355" t="s">
        <v>188</v>
      </c>
      <c r="D4" s="356"/>
      <c r="E4" s="356"/>
      <c r="F4" s="357"/>
      <c r="G4" s="355" t="s">
        <v>189</v>
      </c>
      <c r="H4" s="356"/>
      <c r="I4" s="357"/>
      <c r="J4" s="355" t="s">
        <v>190</v>
      </c>
      <c r="K4" s="356"/>
      <c r="L4" s="357"/>
      <c r="M4" s="58" t="s">
        <v>187</v>
      </c>
      <c r="N4" s="59" t="s">
        <v>187</v>
      </c>
      <c r="O4" s="60" t="s">
        <v>187</v>
      </c>
      <c r="P4" s="364" t="s">
        <v>187</v>
      </c>
      <c r="Q4" s="365"/>
      <c r="R4" s="60" t="s">
        <v>187</v>
      </c>
      <c r="S4" s="356" t="s">
        <v>188</v>
      </c>
      <c r="T4" s="356"/>
      <c r="U4" s="356"/>
      <c r="V4" s="357"/>
      <c r="W4" s="355" t="s">
        <v>191</v>
      </c>
      <c r="X4" s="356"/>
      <c r="Y4" s="357"/>
      <c r="Z4" s="355" t="s">
        <v>192</v>
      </c>
      <c r="AA4" s="356"/>
      <c r="AB4" s="357"/>
      <c r="AC4" s="355" t="s">
        <v>193</v>
      </c>
      <c r="AD4" s="356"/>
      <c r="AE4" s="357"/>
      <c r="AF4" s="61" t="s">
        <v>194</v>
      </c>
      <c r="AG4" s="59" t="s">
        <v>187</v>
      </c>
      <c r="AH4" s="356" t="s">
        <v>188</v>
      </c>
      <c r="AI4" s="356"/>
      <c r="AJ4" s="356"/>
      <c r="AK4" s="357"/>
      <c r="AL4" s="62" t="s">
        <v>194</v>
      </c>
      <c r="AM4" s="358" t="s">
        <v>195</v>
      </c>
      <c r="AN4" s="63" t="s">
        <v>187</v>
      </c>
      <c r="AO4" s="361" t="s">
        <v>196</v>
      </c>
      <c r="AP4" s="362"/>
      <c r="AQ4" s="363"/>
      <c r="AR4" s="64" t="s">
        <v>197</v>
      </c>
      <c r="AS4" s="381"/>
    </row>
    <row r="5" spans="1:59" ht="15.75" customHeight="1" x14ac:dyDescent="0.3">
      <c r="A5" s="369"/>
      <c r="B5" s="57" t="s">
        <v>181</v>
      </c>
      <c r="C5" s="336" t="s">
        <v>198</v>
      </c>
      <c r="D5" s="65" t="s">
        <v>199</v>
      </c>
      <c r="E5" s="338" t="s">
        <v>200</v>
      </c>
      <c r="F5" s="334" t="s">
        <v>201</v>
      </c>
      <c r="G5" s="336" t="s">
        <v>198</v>
      </c>
      <c r="H5" s="338" t="s">
        <v>200</v>
      </c>
      <c r="I5" s="334" t="s">
        <v>201</v>
      </c>
      <c r="J5" s="346" t="s">
        <v>198</v>
      </c>
      <c r="K5" s="348" t="s">
        <v>200</v>
      </c>
      <c r="L5" s="349" t="s">
        <v>201</v>
      </c>
      <c r="M5" s="66" t="s">
        <v>202</v>
      </c>
      <c r="N5" s="67" t="s">
        <v>203</v>
      </c>
      <c r="O5" s="68" t="s">
        <v>202</v>
      </c>
      <c r="P5" s="351" t="s">
        <v>202</v>
      </c>
      <c r="Q5" s="352"/>
      <c r="R5" s="68" t="s">
        <v>202</v>
      </c>
      <c r="S5" s="353" t="s">
        <v>198</v>
      </c>
      <c r="T5" s="69" t="s">
        <v>199</v>
      </c>
      <c r="U5" s="338" t="s">
        <v>200</v>
      </c>
      <c r="V5" s="344" t="s">
        <v>201</v>
      </c>
      <c r="W5" s="336" t="s">
        <v>198</v>
      </c>
      <c r="X5" s="338" t="s">
        <v>200</v>
      </c>
      <c r="Y5" s="334" t="s">
        <v>201</v>
      </c>
      <c r="Z5" s="336" t="s">
        <v>198</v>
      </c>
      <c r="AA5" s="338" t="s">
        <v>200</v>
      </c>
      <c r="AB5" s="334" t="s">
        <v>201</v>
      </c>
      <c r="AC5" s="336" t="s">
        <v>198</v>
      </c>
      <c r="AD5" s="338" t="s">
        <v>200</v>
      </c>
      <c r="AE5" s="334" t="s">
        <v>201</v>
      </c>
      <c r="AF5" s="70" t="s">
        <v>135</v>
      </c>
      <c r="AG5" s="67" t="s">
        <v>203</v>
      </c>
      <c r="AH5" s="340" t="s">
        <v>198</v>
      </c>
      <c r="AI5" s="65" t="s">
        <v>199</v>
      </c>
      <c r="AJ5" s="342" t="s">
        <v>200</v>
      </c>
      <c r="AK5" s="324" t="s">
        <v>201</v>
      </c>
      <c r="AL5" s="71" t="s">
        <v>135</v>
      </c>
      <c r="AM5" s="359"/>
      <c r="AN5" s="326" t="s">
        <v>183</v>
      </c>
      <c r="AO5" s="328" t="s">
        <v>198</v>
      </c>
      <c r="AP5" s="328" t="s">
        <v>200</v>
      </c>
      <c r="AQ5" s="330" t="s">
        <v>204</v>
      </c>
      <c r="AR5" s="64"/>
      <c r="AS5" s="381"/>
    </row>
    <row r="6" spans="1:59" ht="19.5" customHeight="1" thickBot="1" x14ac:dyDescent="0.35">
      <c r="A6" s="370"/>
      <c r="B6" s="72"/>
      <c r="C6" s="337"/>
      <c r="D6" s="73" t="s">
        <v>100</v>
      </c>
      <c r="E6" s="339"/>
      <c r="F6" s="335"/>
      <c r="G6" s="337"/>
      <c r="H6" s="339"/>
      <c r="I6" s="335"/>
      <c r="J6" s="347"/>
      <c r="K6" s="339"/>
      <c r="L6" s="350"/>
      <c r="M6" s="74" t="s">
        <v>205</v>
      </c>
      <c r="N6" s="75"/>
      <c r="O6" s="76" t="s">
        <v>205</v>
      </c>
      <c r="P6" s="332" t="s">
        <v>206</v>
      </c>
      <c r="Q6" s="333"/>
      <c r="R6" s="77" t="s">
        <v>207</v>
      </c>
      <c r="S6" s="354"/>
      <c r="T6" s="78" t="s">
        <v>100</v>
      </c>
      <c r="U6" s="339"/>
      <c r="V6" s="345"/>
      <c r="W6" s="337"/>
      <c r="X6" s="339"/>
      <c r="Y6" s="335"/>
      <c r="Z6" s="337"/>
      <c r="AA6" s="339"/>
      <c r="AB6" s="335"/>
      <c r="AC6" s="337"/>
      <c r="AD6" s="339"/>
      <c r="AE6" s="335"/>
      <c r="AF6" s="79" t="s">
        <v>208</v>
      </c>
      <c r="AG6" s="75"/>
      <c r="AH6" s="341"/>
      <c r="AI6" s="73" t="s">
        <v>100</v>
      </c>
      <c r="AJ6" s="343"/>
      <c r="AK6" s="325"/>
      <c r="AL6" s="80" t="s">
        <v>208</v>
      </c>
      <c r="AM6" s="360"/>
      <c r="AN6" s="327"/>
      <c r="AO6" s="329"/>
      <c r="AP6" s="329"/>
      <c r="AQ6" s="331"/>
      <c r="AR6" s="64"/>
      <c r="AS6" s="381"/>
      <c r="AT6" s="81" t="s">
        <v>203</v>
      </c>
      <c r="AU6" s="81" t="s">
        <v>59</v>
      </c>
      <c r="AV6" s="82" t="s">
        <v>193</v>
      </c>
      <c r="AW6" s="83" t="s">
        <v>192</v>
      </c>
      <c r="AX6" s="83" t="s">
        <v>191</v>
      </c>
      <c r="AY6" s="83" t="s">
        <v>209</v>
      </c>
      <c r="AZ6" s="84" t="s">
        <v>59</v>
      </c>
      <c r="BA6" s="83" t="s">
        <v>201</v>
      </c>
      <c r="BB6" s="83" t="s">
        <v>200</v>
      </c>
      <c r="BC6" s="83" t="s">
        <v>198</v>
      </c>
      <c r="BD6" s="84" t="s">
        <v>59</v>
      </c>
    </row>
    <row r="7" spans="1:59" ht="21" customHeight="1" thickTop="1" x14ac:dyDescent="0.3">
      <c r="A7" s="85" t="s">
        <v>210</v>
      </c>
      <c r="B7" s="86">
        <f>SUM(C7:L7)</f>
        <v>18</v>
      </c>
      <c r="C7" s="87" t="s">
        <v>211</v>
      </c>
      <c r="D7" s="87" t="s">
        <v>211</v>
      </c>
      <c r="E7" s="88">
        <v>1</v>
      </c>
      <c r="F7" s="88">
        <v>2</v>
      </c>
      <c r="G7" s="88" t="s">
        <v>211</v>
      </c>
      <c r="H7" s="89">
        <v>6</v>
      </c>
      <c r="I7" s="89">
        <v>5</v>
      </c>
      <c r="J7" s="88" t="s">
        <v>211</v>
      </c>
      <c r="K7" s="88">
        <v>1</v>
      </c>
      <c r="L7" s="89">
        <v>3</v>
      </c>
      <c r="M7" s="90" t="s">
        <v>211</v>
      </c>
      <c r="N7" s="91">
        <f t="shared" ref="N7:N12" si="0">SUM(S7:AE7)</f>
        <v>36</v>
      </c>
      <c r="O7" s="92" t="s">
        <v>211</v>
      </c>
      <c r="P7" s="320">
        <v>4</v>
      </c>
      <c r="Q7" s="321"/>
      <c r="R7" s="93" t="s">
        <v>211</v>
      </c>
      <c r="S7" s="88" t="s">
        <v>211</v>
      </c>
      <c r="T7" s="88" t="s">
        <v>211</v>
      </c>
      <c r="U7" s="89">
        <v>6</v>
      </c>
      <c r="V7" s="89">
        <v>6</v>
      </c>
      <c r="W7" s="89" t="s">
        <v>211</v>
      </c>
      <c r="X7" s="88">
        <v>13</v>
      </c>
      <c r="Y7" s="88">
        <v>8</v>
      </c>
      <c r="Z7" s="89" t="s">
        <v>211</v>
      </c>
      <c r="AA7" s="88" t="s">
        <v>211</v>
      </c>
      <c r="AB7" s="88">
        <v>2</v>
      </c>
      <c r="AC7" s="89" t="s">
        <v>211</v>
      </c>
      <c r="AD7" s="88" t="s">
        <v>211</v>
      </c>
      <c r="AE7" s="88">
        <v>1</v>
      </c>
      <c r="AF7" s="94" t="s">
        <v>211</v>
      </c>
      <c r="AG7" s="95" t="s">
        <v>211</v>
      </c>
      <c r="AH7" s="96" t="s">
        <v>211</v>
      </c>
      <c r="AI7" s="88" t="s">
        <v>211</v>
      </c>
      <c r="AJ7" s="88" t="s">
        <v>211</v>
      </c>
      <c r="AK7" s="88" t="s">
        <v>211</v>
      </c>
      <c r="AL7" s="97" t="s">
        <v>211</v>
      </c>
      <c r="AM7" s="94" t="s">
        <v>211</v>
      </c>
      <c r="AN7" s="95" t="s">
        <v>211</v>
      </c>
      <c r="AO7" s="96" t="s">
        <v>211</v>
      </c>
      <c r="AP7" s="98" t="s">
        <v>211</v>
      </c>
      <c r="AQ7" s="97" t="s">
        <v>211</v>
      </c>
      <c r="AR7" s="99">
        <f t="shared" ref="AR7:AR12" si="1">SUM(B7,N7,AG7)</f>
        <v>54</v>
      </c>
      <c r="AS7" s="100">
        <f>AR7+P7</f>
        <v>58</v>
      </c>
      <c r="AT7" s="101">
        <f>SUM(N7:Q7)</f>
        <v>40</v>
      </c>
      <c r="AU7" s="101">
        <f>B7+AT7</f>
        <v>58</v>
      </c>
      <c r="AV7" s="82">
        <f>AE7</f>
        <v>1</v>
      </c>
      <c r="AW7" s="83">
        <f>K7+L7+AB7</f>
        <v>6</v>
      </c>
      <c r="AX7" s="83">
        <f>H7+I7+X7+Y7</f>
        <v>32</v>
      </c>
      <c r="AY7" s="83">
        <f>E7+F7+U7+V7</f>
        <v>15</v>
      </c>
      <c r="AZ7" s="84">
        <f t="shared" ref="AZ7:AZ12" si="2">SUM(AV7:AY7)</f>
        <v>54</v>
      </c>
      <c r="BA7" s="83">
        <f>F7+I7+L7+V7+Y7+AB7+AE7</f>
        <v>27</v>
      </c>
      <c r="BB7" s="83">
        <f>E7+H7+K7+U7+X7</f>
        <v>27</v>
      </c>
      <c r="BC7" s="83">
        <v>0</v>
      </c>
      <c r="BD7" s="84">
        <f t="shared" ref="BD7:BD12" si="3">SUM(BA7:BC7)</f>
        <v>54</v>
      </c>
    </row>
    <row r="8" spans="1:59" ht="21" customHeight="1" x14ac:dyDescent="0.3">
      <c r="A8" s="102" t="s">
        <v>212</v>
      </c>
      <c r="B8" s="103">
        <f>SUM(C8:L8)</f>
        <v>10</v>
      </c>
      <c r="C8" s="104">
        <v>1</v>
      </c>
      <c r="D8" s="104" t="s">
        <v>211</v>
      </c>
      <c r="E8" s="105">
        <v>1</v>
      </c>
      <c r="F8" s="105">
        <v>3</v>
      </c>
      <c r="G8" s="105" t="s">
        <v>211</v>
      </c>
      <c r="H8" s="106" t="s">
        <v>211</v>
      </c>
      <c r="I8" s="106">
        <v>3</v>
      </c>
      <c r="J8" s="105" t="s">
        <v>211</v>
      </c>
      <c r="K8" s="106" t="s">
        <v>211</v>
      </c>
      <c r="L8" s="105">
        <v>2</v>
      </c>
      <c r="M8" s="107" t="s">
        <v>211</v>
      </c>
      <c r="N8" s="108">
        <f t="shared" si="0"/>
        <v>89</v>
      </c>
      <c r="O8" s="109" t="s">
        <v>211</v>
      </c>
      <c r="P8" s="322" t="s">
        <v>211</v>
      </c>
      <c r="Q8" s="323"/>
      <c r="R8" s="110" t="s">
        <v>211</v>
      </c>
      <c r="S8" s="105" t="s">
        <v>211</v>
      </c>
      <c r="T8" s="105" t="s">
        <v>211</v>
      </c>
      <c r="U8" s="106">
        <v>14</v>
      </c>
      <c r="V8" s="106">
        <v>10</v>
      </c>
      <c r="W8" s="105" t="s">
        <v>211</v>
      </c>
      <c r="X8" s="111">
        <v>12</v>
      </c>
      <c r="Y8" s="106">
        <v>37</v>
      </c>
      <c r="Z8" s="105" t="s">
        <v>211</v>
      </c>
      <c r="AA8" s="111">
        <v>1</v>
      </c>
      <c r="AB8" s="106">
        <v>15</v>
      </c>
      <c r="AC8" s="105" t="s">
        <v>211</v>
      </c>
      <c r="AD8" s="111" t="s">
        <v>211</v>
      </c>
      <c r="AE8" s="106" t="s">
        <v>211</v>
      </c>
      <c r="AF8" s="107">
        <v>1</v>
      </c>
      <c r="AG8" s="108" t="s">
        <v>211</v>
      </c>
      <c r="AH8" s="112" t="s">
        <v>211</v>
      </c>
      <c r="AI8" s="105" t="s">
        <v>211</v>
      </c>
      <c r="AJ8" s="105" t="s">
        <v>211</v>
      </c>
      <c r="AK8" s="105" t="s">
        <v>211</v>
      </c>
      <c r="AL8" s="105" t="s">
        <v>211</v>
      </c>
      <c r="AM8" s="113" t="s">
        <v>211</v>
      </c>
      <c r="AN8" s="108" t="s">
        <v>211</v>
      </c>
      <c r="AO8" s="112" t="s">
        <v>211</v>
      </c>
      <c r="AP8" s="114" t="s">
        <v>211</v>
      </c>
      <c r="AQ8" s="115" t="s">
        <v>211</v>
      </c>
      <c r="AR8" s="116">
        <f t="shared" si="1"/>
        <v>99</v>
      </c>
      <c r="AS8" s="100">
        <f>AR8</f>
        <v>99</v>
      </c>
      <c r="AT8" s="101">
        <f>SUM(N8:Q8)</f>
        <v>89</v>
      </c>
      <c r="AU8" s="101">
        <f>B8+AT8</f>
        <v>99</v>
      </c>
      <c r="AV8" s="117" t="s">
        <v>211</v>
      </c>
      <c r="AW8" s="83">
        <f>L8++AA8+AB8</f>
        <v>18</v>
      </c>
      <c r="AX8" s="83">
        <f>I8+X8+Y8</f>
        <v>52</v>
      </c>
      <c r="AY8" s="83">
        <f>C8+E8+F8+U8+V8</f>
        <v>29</v>
      </c>
      <c r="AZ8" s="84">
        <f>SUM(AV8:AY8)</f>
        <v>99</v>
      </c>
      <c r="BA8" s="83">
        <f>F8+I8+L8+V8+Y8+AB8</f>
        <v>70</v>
      </c>
      <c r="BB8" s="83">
        <f>E8+U8+X8+AA8</f>
        <v>28</v>
      </c>
      <c r="BC8" s="83">
        <f>C8</f>
        <v>1</v>
      </c>
      <c r="BD8" s="84">
        <f t="shared" si="3"/>
        <v>99</v>
      </c>
    </row>
    <row r="9" spans="1:59" ht="21" customHeight="1" x14ac:dyDescent="0.3">
      <c r="A9" s="118" t="s">
        <v>213</v>
      </c>
      <c r="B9" s="103">
        <f>SUM(C9:L9)</f>
        <v>8</v>
      </c>
      <c r="C9" s="104" t="s">
        <v>211</v>
      </c>
      <c r="D9" s="104" t="s">
        <v>211</v>
      </c>
      <c r="E9" s="119">
        <v>0</v>
      </c>
      <c r="F9" s="105">
        <v>2</v>
      </c>
      <c r="G9" s="105" t="s">
        <v>211</v>
      </c>
      <c r="H9" s="106">
        <v>2</v>
      </c>
      <c r="I9" s="106">
        <v>3</v>
      </c>
      <c r="J9" s="105" t="s">
        <v>211</v>
      </c>
      <c r="K9" s="106" t="s">
        <v>211</v>
      </c>
      <c r="L9" s="105">
        <v>1</v>
      </c>
      <c r="M9" s="120" t="s">
        <v>211</v>
      </c>
      <c r="N9" s="108">
        <f t="shared" si="0"/>
        <v>50</v>
      </c>
      <c r="O9" s="109" t="s">
        <v>211</v>
      </c>
      <c r="P9" s="322" t="s">
        <v>211</v>
      </c>
      <c r="Q9" s="323"/>
      <c r="R9" s="110" t="s">
        <v>211</v>
      </c>
      <c r="S9" s="105" t="s">
        <v>211</v>
      </c>
      <c r="T9" s="105" t="s">
        <v>211</v>
      </c>
      <c r="U9" s="106">
        <v>9</v>
      </c>
      <c r="V9" s="106">
        <v>5</v>
      </c>
      <c r="W9" s="105" t="s">
        <v>211</v>
      </c>
      <c r="X9" s="105">
        <v>8</v>
      </c>
      <c r="Y9" s="105">
        <v>24</v>
      </c>
      <c r="Z9" s="105" t="s">
        <v>211</v>
      </c>
      <c r="AA9" s="105" t="s">
        <v>211</v>
      </c>
      <c r="AB9" s="121">
        <v>4</v>
      </c>
      <c r="AC9" s="105" t="s">
        <v>211</v>
      </c>
      <c r="AD9" s="105" t="s">
        <v>211</v>
      </c>
      <c r="AE9" s="121" t="s">
        <v>211</v>
      </c>
      <c r="AF9" s="120" t="s">
        <v>211</v>
      </c>
      <c r="AG9" s="122" t="s">
        <v>211</v>
      </c>
      <c r="AH9" s="112" t="s">
        <v>211</v>
      </c>
      <c r="AI9" s="105" t="s">
        <v>211</v>
      </c>
      <c r="AJ9" s="105" t="s">
        <v>211</v>
      </c>
      <c r="AK9" s="105" t="s">
        <v>211</v>
      </c>
      <c r="AL9" s="105" t="s">
        <v>211</v>
      </c>
      <c r="AM9" s="113" t="s">
        <v>211</v>
      </c>
      <c r="AN9" s="122" t="s">
        <v>211</v>
      </c>
      <c r="AO9" s="112" t="s">
        <v>211</v>
      </c>
      <c r="AP9" s="114" t="s">
        <v>211</v>
      </c>
      <c r="AQ9" s="115" t="s">
        <v>211</v>
      </c>
      <c r="AR9" s="116">
        <f>SUM(B9,N9,AG9)</f>
        <v>58</v>
      </c>
      <c r="AS9" s="100"/>
      <c r="AT9" s="101">
        <f>SUM(N9:Q9)</f>
        <v>50</v>
      </c>
      <c r="AU9" s="101">
        <f>B9+AT9</f>
        <v>58</v>
      </c>
      <c r="AV9" s="117" t="s">
        <v>211</v>
      </c>
      <c r="AW9" s="83">
        <f>L9+AB9</f>
        <v>5</v>
      </c>
      <c r="AX9" s="83">
        <f>H9+I9+X9+Y9</f>
        <v>37</v>
      </c>
      <c r="AY9" s="83">
        <f>F9+U9+V9</f>
        <v>16</v>
      </c>
      <c r="AZ9" s="84">
        <f t="shared" si="2"/>
        <v>58</v>
      </c>
      <c r="BA9" s="83">
        <f>F9+I9+L9+V9+Y9+AB9</f>
        <v>39</v>
      </c>
      <c r="BB9" s="83">
        <f>E9+H9+U9+X9</f>
        <v>19</v>
      </c>
      <c r="BC9" s="83">
        <v>0</v>
      </c>
      <c r="BD9" s="84">
        <f>SUM(BA9:BC9)</f>
        <v>58</v>
      </c>
    </row>
    <row r="10" spans="1:59" ht="21" customHeight="1" x14ac:dyDescent="0.3">
      <c r="A10" s="118" t="s">
        <v>214</v>
      </c>
      <c r="B10" s="103">
        <f>SUM(C10:L10)</f>
        <v>14</v>
      </c>
      <c r="C10" s="104" t="s">
        <v>211</v>
      </c>
      <c r="D10" s="104" t="s">
        <v>211</v>
      </c>
      <c r="E10" s="105">
        <v>1</v>
      </c>
      <c r="F10" s="105" t="s">
        <v>211</v>
      </c>
      <c r="G10" s="105" t="s">
        <v>211</v>
      </c>
      <c r="H10" s="106">
        <v>4</v>
      </c>
      <c r="I10" s="106">
        <v>5</v>
      </c>
      <c r="J10" s="105" t="s">
        <v>211</v>
      </c>
      <c r="K10" s="123">
        <v>0</v>
      </c>
      <c r="L10" s="106">
        <v>4</v>
      </c>
      <c r="M10" s="120" t="s">
        <v>211</v>
      </c>
      <c r="N10" s="108">
        <f t="shared" si="0"/>
        <v>74</v>
      </c>
      <c r="O10" s="109" t="s">
        <v>211</v>
      </c>
      <c r="P10" s="322">
        <v>2</v>
      </c>
      <c r="Q10" s="323"/>
      <c r="R10" s="110" t="s">
        <v>211</v>
      </c>
      <c r="S10" s="105" t="s">
        <v>211</v>
      </c>
      <c r="T10" s="105" t="s">
        <v>211</v>
      </c>
      <c r="U10" s="106">
        <v>11</v>
      </c>
      <c r="V10" s="106">
        <v>3</v>
      </c>
      <c r="W10" s="105" t="s">
        <v>211</v>
      </c>
      <c r="X10" s="105">
        <v>17</v>
      </c>
      <c r="Y10" s="105">
        <v>31</v>
      </c>
      <c r="Z10" s="105" t="s">
        <v>211</v>
      </c>
      <c r="AA10" s="105" t="s">
        <v>211</v>
      </c>
      <c r="AB10" s="105">
        <v>12</v>
      </c>
      <c r="AC10" s="105" t="s">
        <v>211</v>
      </c>
      <c r="AD10" s="105" t="s">
        <v>211</v>
      </c>
      <c r="AE10" s="105" t="s">
        <v>211</v>
      </c>
      <c r="AF10" s="120" t="s">
        <v>211</v>
      </c>
      <c r="AG10" s="122" t="s">
        <v>211</v>
      </c>
      <c r="AH10" s="112" t="s">
        <v>211</v>
      </c>
      <c r="AI10" s="105" t="s">
        <v>211</v>
      </c>
      <c r="AJ10" s="105" t="s">
        <v>211</v>
      </c>
      <c r="AK10" s="105" t="s">
        <v>211</v>
      </c>
      <c r="AL10" s="105" t="s">
        <v>211</v>
      </c>
      <c r="AM10" s="113" t="s">
        <v>211</v>
      </c>
      <c r="AN10" s="122" t="s">
        <v>211</v>
      </c>
      <c r="AO10" s="112" t="s">
        <v>211</v>
      </c>
      <c r="AP10" s="114" t="s">
        <v>211</v>
      </c>
      <c r="AQ10" s="115" t="s">
        <v>211</v>
      </c>
      <c r="AR10" s="116">
        <f t="shared" si="1"/>
        <v>88</v>
      </c>
      <c r="AS10" s="100">
        <f>AR10+P10</f>
        <v>90</v>
      </c>
      <c r="AT10" s="101">
        <f>SUM(N10:Q10)</f>
        <v>76</v>
      </c>
      <c r="AU10" s="101">
        <f>B10+AT10</f>
        <v>90</v>
      </c>
      <c r="AV10" s="117" t="s">
        <v>211</v>
      </c>
      <c r="AW10" s="83">
        <f>K10+L10+AB10</f>
        <v>16</v>
      </c>
      <c r="AX10" s="83">
        <f>H10+I10+X10+Y10</f>
        <v>57</v>
      </c>
      <c r="AY10" s="83" t="e">
        <f>E10+F10+U10+V10</f>
        <v>#VALUE!</v>
      </c>
      <c r="AZ10" s="84" t="e">
        <f t="shared" si="2"/>
        <v>#VALUE!</v>
      </c>
      <c r="BA10" s="83" t="e">
        <f>F10+I10+L10+V10+Y10+AB10</f>
        <v>#VALUE!</v>
      </c>
      <c r="BB10" s="83">
        <f>E10+H10+K10+U10+X10</f>
        <v>33</v>
      </c>
      <c r="BC10" s="83">
        <v>0</v>
      </c>
      <c r="BD10" s="84" t="e">
        <f t="shared" si="3"/>
        <v>#VALUE!</v>
      </c>
    </row>
    <row r="11" spans="1:59" ht="21" customHeight="1" x14ac:dyDescent="0.3">
      <c r="A11" s="118" t="s">
        <v>54</v>
      </c>
      <c r="B11" s="103">
        <f>SUM(C11:L11)</f>
        <v>3</v>
      </c>
      <c r="C11" s="104" t="s">
        <v>211</v>
      </c>
      <c r="D11" s="104" t="s">
        <v>211</v>
      </c>
      <c r="E11" s="106" t="s">
        <v>211</v>
      </c>
      <c r="F11" s="106" t="s">
        <v>211</v>
      </c>
      <c r="G11" s="105" t="s">
        <v>211</v>
      </c>
      <c r="H11" s="106" t="s">
        <v>211</v>
      </c>
      <c r="I11" s="106">
        <v>2</v>
      </c>
      <c r="J11" s="105" t="s">
        <v>211</v>
      </c>
      <c r="K11" s="106">
        <v>1</v>
      </c>
      <c r="L11" s="105"/>
      <c r="M11" s="107" t="s">
        <v>211</v>
      </c>
      <c r="N11" s="108">
        <f t="shared" si="0"/>
        <v>52</v>
      </c>
      <c r="O11" s="109" t="s">
        <v>211</v>
      </c>
      <c r="P11" s="322">
        <v>3</v>
      </c>
      <c r="Q11" s="323"/>
      <c r="R11" s="110" t="s">
        <v>211</v>
      </c>
      <c r="S11" s="105" t="s">
        <v>211</v>
      </c>
      <c r="T11" s="105" t="s">
        <v>211</v>
      </c>
      <c r="U11" s="106">
        <v>15</v>
      </c>
      <c r="V11" s="106">
        <v>12</v>
      </c>
      <c r="W11" s="105" t="s">
        <v>211</v>
      </c>
      <c r="X11" s="105">
        <v>6</v>
      </c>
      <c r="Y11" s="105">
        <v>16</v>
      </c>
      <c r="Z11" s="105" t="s">
        <v>211</v>
      </c>
      <c r="AA11" s="105" t="s">
        <v>211</v>
      </c>
      <c r="AB11" s="105">
        <v>3</v>
      </c>
      <c r="AC11" s="105" t="s">
        <v>211</v>
      </c>
      <c r="AD11" s="105" t="s">
        <v>211</v>
      </c>
      <c r="AE11" s="105" t="s">
        <v>211</v>
      </c>
      <c r="AF11" s="107" t="s">
        <v>211</v>
      </c>
      <c r="AG11" s="122" t="s">
        <v>211</v>
      </c>
      <c r="AH11" s="112" t="s">
        <v>211</v>
      </c>
      <c r="AI11" s="105" t="s">
        <v>211</v>
      </c>
      <c r="AJ11" s="105" t="s">
        <v>211</v>
      </c>
      <c r="AK11" s="105" t="s">
        <v>211</v>
      </c>
      <c r="AL11" s="105" t="s">
        <v>211</v>
      </c>
      <c r="AM11" s="113" t="s">
        <v>211</v>
      </c>
      <c r="AN11" s="122" t="s">
        <v>211</v>
      </c>
      <c r="AO11" s="112" t="s">
        <v>211</v>
      </c>
      <c r="AP11" s="114" t="s">
        <v>211</v>
      </c>
      <c r="AQ11" s="115" t="s">
        <v>211</v>
      </c>
      <c r="AR11" s="116">
        <f t="shared" si="1"/>
        <v>55</v>
      </c>
      <c r="AS11" s="100">
        <f>AR11+P11</f>
        <v>58</v>
      </c>
      <c r="AT11" s="101">
        <f>SUM(N11:Q11)</f>
        <v>55</v>
      </c>
      <c r="AU11" s="101">
        <f>B11+AT11</f>
        <v>58</v>
      </c>
      <c r="AV11" s="117" t="s">
        <v>211</v>
      </c>
      <c r="AW11" s="83">
        <f>K11+AB11</f>
        <v>4</v>
      </c>
      <c r="AX11" s="83">
        <f>I11+X11+Y11</f>
        <v>24</v>
      </c>
      <c r="AY11" s="83">
        <f>U11+V11</f>
        <v>27</v>
      </c>
      <c r="AZ11" s="84">
        <f t="shared" si="2"/>
        <v>55</v>
      </c>
      <c r="BA11" s="83">
        <f>I11+L11+V11+Y11+AB11</f>
        <v>33</v>
      </c>
      <c r="BB11" s="83">
        <f>K11+U11+X11</f>
        <v>22</v>
      </c>
      <c r="BC11" s="83">
        <v>0</v>
      </c>
      <c r="BD11" s="84">
        <f>SUM(BA11:BC11)</f>
        <v>55</v>
      </c>
      <c r="BE11" s="101" t="e">
        <f>SUM(BD7:BD11)</f>
        <v>#VALUE!</v>
      </c>
      <c r="BF11" s="124" t="s">
        <v>215</v>
      </c>
    </row>
    <row r="12" spans="1:59" ht="21" customHeight="1" x14ac:dyDescent="0.35">
      <c r="A12" s="125" t="s">
        <v>216</v>
      </c>
      <c r="B12" s="126" t="s">
        <v>211</v>
      </c>
      <c r="C12" s="127" t="s">
        <v>211</v>
      </c>
      <c r="D12" s="127" t="s">
        <v>211</v>
      </c>
      <c r="E12" s="127" t="s">
        <v>211</v>
      </c>
      <c r="F12" s="127" t="s">
        <v>211</v>
      </c>
      <c r="G12" s="127" t="s">
        <v>211</v>
      </c>
      <c r="H12" s="127" t="s">
        <v>211</v>
      </c>
      <c r="I12" s="127" t="s">
        <v>211</v>
      </c>
      <c r="J12" s="127" t="s">
        <v>211</v>
      </c>
      <c r="K12" s="127" t="s">
        <v>211</v>
      </c>
      <c r="L12" s="127" t="s">
        <v>211</v>
      </c>
      <c r="M12" s="128" t="s">
        <v>211</v>
      </c>
      <c r="N12" s="129">
        <f t="shared" si="0"/>
        <v>24</v>
      </c>
      <c r="O12" s="130" t="s">
        <v>211</v>
      </c>
      <c r="P12" s="322" t="s">
        <v>211</v>
      </c>
      <c r="Q12" s="323"/>
      <c r="R12" s="131" t="s">
        <v>211</v>
      </c>
      <c r="S12" s="121" t="s">
        <v>211</v>
      </c>
      <c r="T12" s="121" t="s">
        <v>211</v>
      </c>
      <c r="U12" s="132">
        <v>21</v>
      </c>
      <c r="V12" s="121">
        <v>3</v>
      </c>
      <c r="W12" s="121" t="s">
        <v>211</v>
      </c>
      <c r="X12" s="121" t="s">
        <v>211</v>
      </c>
      <c r="Y12" s="121">
        <v>0</v>
      </c>
      <c r="Z12" s="121" t="s">
        <v>211</v>
      </c>
      <c r="AA12" s="121" t="s">
        <v>211</v>
      </c>
      <c r="AB12" s="121" t="s">
        <v>211</v>
      </c>
      <c r="AC12" s="121" t="s">
        <v>211</v>
      </c>
      <c r="AD12" s="121" t="s">
        <v>211</v>
      </c>
      <c r="AE12" s="121" t="s">
        <v>211</v>
      </c>
      <c r="AF12" s="133" t="s">
        <v>211</v>
      </c>
      <c r="AG12" s="134">
        <f>SUM(AH12:AJ12)</f>
        <v>9</v>
      </c>
      <c r="AH12" s="135">
        <v>6</v>
      </c>
      <c r="AI12" s="121">
        <v>2</v>
      </c>
      <c r="AJ12" s="121">
        <v>1</v>
      </c>
      <c r="AK12" s="121" t="s">
        <v>211</v>
      </c>
      <c r="AL12" s="105" t="s">
        <v>211</v>
      </c>
      <c r="AM12" s="136">
        <v>1</v>
      </c>
      <c r="AN12" s="122" t="s">
        <v>211</v>
      </c>
      <c r="AO12" s="112" t="s">
        <v>211</v>
      </c>
      <c r="AP12" s="114" t="s">
        <v>211</v>
      </c>
      <c r="AQ12" s="115" t="s">
        <v>211</v>
      </c>
      <c r="AR12" s="137">
        <f t="shared" si="1"/>
        <v>33</v>
      </c>
      <c r="AS12" s="138">
        <f>SUM(AS7:AS11)</f>
        <v>305</v>
      </c>
      <c r="AT12" s="101">
        <f>SUM(N12+AG12)</f>
        <v>33</v>
      </c>
      <c r="AU12" s="101" t="s">
        <v>211</v>
      </c>
      <c r="AV12" s="117" t="s">
        <v>211</v>
      </c>
      <c r="AW12" s="83">
        <v>0</v>
      </c>
      <c r="AX12" s="83">
        <v>0</v>
      </c>
      <c r="AY12" s="83">
        <f>N12+AG12</f>
        <v>33</v>
      </c>
      <c r="AZ12" s="84">
        <f t="shared" si="2"/>
        <v>33</v>
      </c>
      <c r="BA12" s="83">
        <f>V12</f>
        <v>3</v>
      </c>
      <c r="BB12" s="83">
        <f>U12</f>
        <v>21</v>
      </c>
      <c r="BC12" s="83">
        <f>AH12+AI12</f>
        <v>8</v>
      </c>
      <c r="BD12" s="84">
        <f t="shared" si="3"/>
        <v>32</v>
      </c>
    </row>
    <row r="13" spans="1:59" ht="21" customHeight="1" thickBot="1" x14ac:dyDescent="0.35">
      <c r="A13" s="125" t="s">
        <v>217</v>
      </c>
      <c r="B13" s="126" t="s">
        <v>211</v>
      </c>
      <c r="C13" s="127" t="s">
        <v>211</v>
      </c>
      <c r="D13" s="127" t="s">
        <v>211</v>
      </c>
      <c r="E13" s="127" t="s">
        <v>211</v>
      </c>
      <c r="F13" s="127" t="s">
        <v>211</v>
      </c>
      <c r="G13" s="127" t="s">
        <v>211</v>
      </c>
      <c r="H13" s="127" t="s">
        <v>211</v>
      </c>
      <c r="I13" s="127" t="s">
        <v>211</v>
      </c>
      <c r="J13" s="127" t="s">
        <v>211</v>
      </c>
      <c r="K13" s="127" t="s">
        <v>211</v>
      </c>
      <c r="L13" s="127" t="s">
        <v>211</v>
      </c>
      <c r="M13" s="128" t="s">
        <v>211</v>
      </c>
      <c r="N13" s="139" t="s">
        <v>211</v>
      </c>
      <c r="O13" s="130" t="s">
        <v>211</v>
      </c>
      <c r="P13" s="309" t="s">
        <v>211</v>
      </c>
      <c r="Q13" s="310"/>
      <c r="R13" s="131" t="s">
        <v>211</v>
      </c>
      <c r="S13" s="121" t="s">
        <v>211</v>
      </c>
      <c r="T13" s="121" t="s">
        <v>211</v>
      </c>
      <c r="U13" s="121" t="s">
        <v>211</v>
      </c>
      <c r="V13" s="121" t="s">
        <v>211</v>
      </c>
      <c r="W13" s="121" t="s">
        <v>211</v>
      </c>
      <c r="X13" s="121" t="s">
        <v>211</v>
      </c>
      <c r="Y13" s="121" t="s">
        <v>211</v>
      </c>
      <c r="Z13" s="121" t="s">
        <v>211</v>
      </c>
      <c r="AA13" s="121" t="s">
        <v>211</v>
      </c>
      <c r="AB13" s="121" t="s">
        <v>211</v>
      </c>
      <c r="AC13" s="121" t="s">
        <v>211</v>
      </c>
      <c r="AD13" s="121" t="s">
        <v>211</v>
      </c>
      <c r="AE13" s="121" t="s">
        <v>211</v>
      </c>
      <c r="AF13" s="133" t="s">
        <v>211</v>
      </c>
      <c r="AG13" s="134" t="s">
        <v>211</v>
      </c>
      <c r="AH13" s="135" t="s">
        <v>211</v>
      </c>
      <c r="AI13" s="135" t="s">
        <v>211</v>
      </c>
      <c r="AJ13" s="135" t="s">
        <v>211</v>
      </c>
      <c r="AK13" s="135" t="s">
        <v>211</v>
      </c>
      <c r="AL13" s="140" t="s">
        <v>211</v>
      </c>
      <c r="AM13" s="136" t="s">
        <v>211</v>
      </c>
      <c r="AN13" s="122">
        <f>SUM(AO13:AP13)</f>
        <v>3</v>
      </c>
      <c r="AO13" s="112">
        <v>1</v>
      </c>
      <c r="AP13" s="114">
        <v>2</v>
      </c>
      <c r="AQ13" s="115">
        <v>3</v>
      </c>
      <c r="AR13" s="141">
        <f>SUM(AO13:AP13)</f>
        <v>3</v>
      </c>
      <c r="AS13" s="100"/>
      <c r="AT13" s="101" t="s">
        <v>211</v>
      </c>
      <c r="AU13" s="101" t="s">
        <v>211</v>
      </c>
      <c r="AV13" s="117"/>
      <c r="AW13" s="83"/>
      <c r="AX13" s="83"/>
      <c r="AY13" s="83"/>
      <c r="AZ13" s="84"/>
      <c r="BA13" s="83"/>
      <c r="BB13" s="83"/>
      <c r="BC13" s="83"/>
      <c r="BD13" s="84"/>
    </row>
    <row r="14" spans="1:59" s="155" customFormat="1" ht="28.5" customHeight="1" thickTop="1" thickBot="1" x14ac:dyDescent="0.3">
      <c r="A14" s="311" t="s">
        <v>59</v>
      </c>
      <c r="B14" s="142"/>
      <c r="C14" s="143">
        <f t="shared" ref="C14:M14" si="4">SUM(C7:C13)</f>
        <v>1</v>
      </c>
      <c r="D14" s="144">
        <f t="shared" si="4"/>
        <v>0</v>
      </c>
      <c r="E14" s="144">
        <f t="shared" si="4"/>
        <v>3</v>
      </c>
      <c r="F14" s="144">
        <f t="shared" si="4"/>
        <v>7</v>
      </c>
      <c r="G14" s="144">
        <f t="shared" si="4"/>
        <v>0</v>
      </c>
      <c r="H14" s="144">
        <f t="shared" si="4"/>
        <v>12</v>
      </c>
      <c r="I14" s="144">
        <f t="shared" si="4"/>
        <v>18</v>
      </c>
      <c r="J14" s="144">
        <f t="shared" si="4"/>
        <v>0</v>
      </c>
      <c r="K14" s="144">
        <f t="shared" si="4"/>
        <v>2</v>
      </c>
      <c r="L14" s="144">
        <f t="shared" si="4"/>
        <v>10</v>
      </c>
      <c r="M14" s="145">
        <f t="shared" si="4"/>
        <v>0</v>
      </c>
      <c r="N14" s="142">
        <f>SUM(N7:N13)</f>
        <v>325</v>
      </c>
      <c r="O14" s="146">
        <f>SUM(O7:O13)</f>
        <v>0</v>
      </c>
      <c r="P14" s="314">
        <f>SUM(P7:Q13)</f>
        <v>9</v>
      </c>
      <c r="Q14" s="315"/>
      <c r="R14" s="147">
        <v>7</v>
      </c>
      <c r="S14" s="144">
        <f t="shared" ref="S14:AQ14" si="5">SUM(S7:S13)</f>
        <v>0</v>
      </c>
      <c r="T14" s="144">
        <f t="shared" si="5"/>
        <v>0</v>
      </c>
      <c r="U14" s="144">
        <f t="shared" si="5"/>
        <v>76</v>
      </c>
      <c r="V14" s="144">
        <f t="shared" si="5"/>
        <v>39</v>
      </c>
      <c r="W14" s="144">
        <f t="shared" si="5"/>
        <v>0</v>
      </c>
      <c r="X14" s="144">
        <f t="shared" si="5"/>
        <v>56</v>
      </c>
      <c r="Y14" s="144">
        <f t="shared" si="5"/>
        <v>116</v>
      </c>
      <c r="Z14" s="144">
        <f t="shared" si="5"/>
        <v>0</v>
      </c>
      <c r="AA14" s="144">
        <f t="shared" si="5"/>
        <v>1</v>
      </c>
      <c r="AB14" s="144">
        <f>SUM(AB7:AB13)</f>
        <v>36</v>
      </c>
      <c r="AC14" s="144">
        <f t="shared" si="5"/>
        <v>0</v>
      </c>
      <c r="AD14" s="144">
        <f t="shared" si="5"/>
        <v>0</v>
      </c>
      <c r="AE14" s="144">
        <f t="shared" si="5"/>
        <v>1</v>
      </c>
      <c r="AF14" s="145">
        <f t="shared" si="5"/>
        <v>1</v>
      </c>
      <c r="AG14" s="146">
        <f t="shared" si="5"/>
        <v>9</v>
      </c>
      <c r="AH14" s="144">
        <f t="shared" si="5"/>
        <v>6</v>
      </c>
      <c r="AI14" s="144">
        <f t="shared" si="5"/>
        <v>2</v>
      </c>
      <c r="AJ14" s="144">
        <f t="shared" si="5"/>
        <v>1</v>
      </c>
      <c r="AK14" s="144">
        <f t="shared" si="5"/>
        <v>0</v>
      </c>
      <c r="AL14" s="148">
        <f t="shared" si="5"/>
        <v>0</v>
      </c>
      <c r="AM14" s="145">
        <f>SUM(AM12:AM13)</f>
        <v>1</v>
      </c>
      <c r="AN14" s="316">
        <f t="shared" si="5"/>
        <v>3</v>
      </c>
      <c r="AO14" s="318">
        <f t="shared" si="5"/>
        <v>1</v>
      </c>
      <c r="AP14" s="318">
        <f>SUM(AP7:AP13)</f>
        <v>2</v>
      </c>
      <c r="AQ14" s="285">
        <f t="shared" si="5"/>
        <v>3</v>
      </c>
      <c r="AR14" s="287">
        <f>SUM(AR7:AR13)</f>
        <v>390</v>
      </c>
      <c r="AS14" s="149"/>
      <c r="AT14" s="150">
        <f>R14</f>
        <v>7</v>
      </c>
      <c r="AU14" s="151">
        <f>R14</f>
        <v>7</v>
      </c>
      <c r="AV14" s="152">
        <f t="shared" ref="AV14:BC14" si="6">SUM(AV7:AV13)</f>
        <v>1</v>
      </c>
      <c r="AW14" s="153">
        <f t="shared" si="6"/>
        <v>49</v>
      </c>
      <c r="AX14" s="153">
        <f t="shared" si="6"/>
        <v>202</v>
      </c>
      <c r="AY14" s="153" t="e">
        <f t="shared" si="6"/>
        <v>#VALUE!</v>
      </c>
      <c r="AZ14" s="153" t="e">
        <f t="shared" si="6"/>
        <v>#VALUE!</v>
      </c>
      <c r="BA14" s="153" t="e">
        <f t="shared" si="6"/>
        <v>#VALUE!</v>
      </c>
      <c r="BB14" s="153">
        <f t="shared" si="6"/>
        <v>150</v>
      </c>
      <c r="BC14" s="153">
        <f t="shared" si="6"/>
        <v>9</v>
      </c>
      <c r="BD14" s="154" t="e">
        <f>SUM(BD7:BD13)</f>
        <v>#VALUE!</v>
      </c>
      <c r="BF14" s="155">
        <f>SUM(AW7:AX11)</f>
        <v>251</v>
      </c>
      <c r="BG14" s="156"/>
    </row>
    <row r="15" spans="1:59" ht="24" customHeight="1" thickBot="1" x14ac:dyDescent="0.45">
      <c r="A15" s="312"/>
      <c r="B15" s="290">
        <f>SUM(B7:B13)</f>
        <v>53</v>
      </c>
      <c r="C15" s="292">
        <f>SUM(C7:F13)</f>
        <v>11</v>
      </c>
      <c r="D15" s="293"/>
      <c r="E15" s="293"/>
      <c r="F15" s="294"/>
      <c r="G15" s="292">
        <f>SUM(H7:I13)</f>
        <v>30</v>
      </c>
      <c r="H15" s="293"/>
      <c r="I15" s="294"/>
      <c r="J15" s="292">
        <f>SUM(J7:L13)</f>
        <v>12</v>
      </c>
      <c r="K15" s="293"/>
      <c r="L15" s="294"/>
      <c r="M15" s="298">
        <f>SUM(M7:M13)</f>
        <v>0</v>
      </c>
      <c r="N15" s="157">
        <f>SUM(N7:N13)</f>
        <v>325</v>
      </c>
      <c r="O15" s="300">
        <f>SUM(O14:R14)</f>
        <v>16</v>
      </c>
      <c r="P15" s="301"/>
      <c r="Q15" s="301"/>
      <c r="R15" s="302"/>
      <c r="S15" s="303">
        <f>SUM(U7:V13)</f>
        <v>115</v>
      </c>
      <c r="T15" s="304"/>
      <c r="U15" s="304"/>
      <c r="V15" s="305"/>
      <c r="W15" s="306">
        <f>SUM(W7:Y13)</f>
        <v>172</v>
      </c>
      <c r="X15" s="307"/>
      <c r="Y15" s="308"/>
      <c r="Z15" s="306">
        <f>SUM(Z7:AB13)</f>
        <v>37</v>
      </c>
      <c r="AA15" s="307"/>
      <c r="AB15" s="308"/>
      <c r="AC15" s="306">
        <f>SUM(AC7:AE13)</f>
        <v>1</v>
      </c>
      <c r="AD15" s="307"/>
      <c r="AE15" s="308"/>
      <c r="AF15" s="158">
        <f>SUM(AF7:AF13)</f>
        <v>1</v>
      </c>
      <c r="AG15" s="159">
        <f>SUM(AG7:AG13)</f>
        <v>9</v>
      </c>
      <c r="AH15" s="306">
        <f>SUM(AH14:AI14)</f>
        <v>8</v>
      </c>
      <c r="AI15" s="307"/>
      <c r="AJ15" s="160">
        <f>SUM(AJ14)</f>
        <v>1</v>
      </c>
      <c r="AK15" s="160">
        <f>SUM(AK14)</f>
        <v>0</v>
      </c>
      <c r="AL15" s="161">
        <f>AL14</f>
        <v>0</v>
      </c>
      <c r="AM15" s="162">
        <f>SUM(AM14)</f>
        <v>1</v>
      </c>
      <c r="AN15" s="317"/>
      <c r="AO15" s="319"/>
      <c r="AP15" s="319"/>
      <c r="AQ15" s="286"/>
      <c r="AR15" s="288"/>
      <c r="AS15" s="149"/>
      <c r="AT15" s="101">
        <f>SUM(AT7:AT14)</f>
        <v>350</v>
      </c>
      <c r="AU15" s="101">
        <f>SUM(AU7:AU14)</f>
        <v>370</v>
      </c>
      <c r="AV15" s="274" t="e">
        <f>SUM(AV14:AY14)</f>
        <v>#VALUE!</v>
      </c>
      <c r="AW15" s="274"/>
      <c r="AX15" s="274"/>
      <c r="AY15" s="274"/>
      <c r="AZ15" s="163"/>
      <c r="BA15" s="275" t="e">
        <f>SUM(BA14:BC14)</f>
        <v>#VALUE!</v>
      </c>
      <c r="BB15" s="275"/>
      <c r="BC15" s="275"/>
      <c r="BD15" s="163"/>
      <c r="BE15" s="163"/>
    </row>
    <row r="16" spans="1:59" ht="24" customHeight="1" thickBot="1" x14ac:dyDescent="0.35">
      <c r="A16" s="313"/>
      <c r="B16" s="291"/>
      <c r="C16" s="295"/>
      <c r="D16" s="296"/>
      <c r="E16" s="296"/>
      <c r="F16" s="297"/>
      <c r="G16" s="295"/>
      <c r="H16" s="296"/>
      <c r="I16" s="297"/>
      <c r="J16" s="295"/>
      <c r="K16" s="296"/>
      <c r="L16" s="297"/>
      <c r="M16" s="299"/>
      <c r="N16" s="276">
        <f>SUM(N15:R15)</f>
        <v>341</v>
      </c>
      <c r="O16" s="277"/>
      <c r="P16" s="277"/>
      <c r="Q16" s="277"/>
      <c r="R16" s="277"/>
      <c r="S16" s="277"/>
      <c r="T16" s="277"/>
      <c r="U16" s="277"/>
      <c r="V16" s="277"/>
      <c r="W16" s="277"/>
      <c r="X16" s="277"/>
      <c r="Y16" s="277"/>
      <c r="Z16" s="277"/>
      <c r="AA16" s="277"/>
      <c r="AB16" s="277"/>
      <c r="AC16" s="277"/>
      <c r="AD16" s="277"/>
      <c r="AE16" s="277"/>
      <c r="AF16" s="278"/>
      <c r="AG16" s="279">
        <f>SUM(AH15:AM15)</f>
        <v>10</v>
      </c>
      <c r="AH16" s="280"/>
      <c r="AI16" s="280"/>
      <c r="AJ16" s="280"/>
      <c r="AK16" s="280"/>
      <c r="AL16" s="280"/>
      <c r="AM16" s="281"/>
      <c r="AN16" s="279">
        <f>SUM(AO14:AQ15)</f>
        <v>6</v>
      </c>
      <c r="AO16" s="280"/>
      <c r="AP16" s="280"/>
      <c r="AQ16" s="281"/>
      <c r="AR16" s="289"/>
      <c r="AS16" s="149"/>
      <c r="AT16" s="164" t="s">
        <v>218</v>
      </c>
      <c r="AV16" s="165">
        <f>SUM(N7:N11)</f>
        <v>301</v>
      </c>
      <c r="AX16" s="166"/>
      <c r="AY16" s="166"/>
      <c r="AZ16" s="166"/>
      <c r="BA16" s="166"/>
      <c r="BB16" s="166"/>
      <c r="BC16" s="166"/>
      <c r="BD16" s="166"/>
      <c r="BE16" s="166"/>
      <c r="BF16" s="167"/>
    </row>
    <row r="17" spans="1:59" ht="32.25" customHeight="1" thickTop="1" thickBot="1" x14ac:dyDescent="0.35">
      <c r="A17" s="168" t="s">
        <v>219</v>
      </c>
      <c r="B17" s="282">
        <f>SUM(B15,M15,N16,AG16,AN16)</f>
        <v>410</v>
      </c>
      <c r="C17" s="283"/>
      <c r="D17" s="283"/>
      <c r="E17" s="283"/>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4"/>
      <c r="AS17" s="169"/>
      <c r="AX17" s="170"/>
      <c r="AY17" s="170"/>
      <c r="AZ17" s="170"/>
      <c r="BA17" s="170"/>
      <c r="BB17" s="170"/>
      <c r="BC17" s="170"/>
      <c r="BD17" s="170"/>
      <c r="BE17" s="170"/>
      <c r="BF17" s="54"/>
    </row>
    <row r="18" spans="1:59" ht="28.5" customHeight="1" thickTop="1" x14ac:dyDescent="0.3">
      <c r="A18" s="171"/>
      <c r="B18" s="272" t="s">
        <v>72</v>
      </c>
      <c r="C18" s="272"/>
      <c r="D18" s="272"/>
      <c r="E18" s="272"/>
      <c r="F18" s="167"/>
      <c r="G18" s="272" t="s">
        <v>72</v>
      </c>
      <c r="H18" s="272"/>
      <c r="I18" s="272"/>
      <c r="J18" s="272"/>
      <c r="K18" s="272"/>
      <c r="L18" s="272"/>
      <c r="M18" s="272"/>
      <c r="N18" s="272"/>
      <c r="O18" s="272"/>
      <c r="P18" s="167"/>
      <c r="Q18" s="167"/>
      <c r="R18" s="167"/>
      <c r="S18" s="167"/>
      <c r="T18" s="167"/>
      <c r="U18" s="167"/>
      <c r="V18" s="167"/>
      <c r="W18" s="167"/>
      <c r="X18" s="167"/>
      <c r="Y18" s="167"/>
      <c r="Z18" s="167"/>
      <c r="AA18" s="167"/>
      <c r="AB18" s="167"/>
      <c r="AC18" s="167"/>
      <c r="AD18" s="167"/>
      <c r="AE18" s="167"/>
      <c r="AF18" s="167"/>
      <c r="AT18" s="167"/>
      <c r="AU18" s="167"/>
      <c r="AV18" s="167"/>
      <c r="AX18" s="170"/>
      <c r="AY18" s="170"/>
      <c r="AZ18" s="170"/>
      <c r="BA18" s="170"/>
      <c r="BB18" s="170"/>
      <c r="BC18" s="170"/>
      <c r="BD18" s="170"/>
      <c r="BE18" s="170"/>
    </row>
    <row r="19" spans="1:59" ht="15.75" customHeight="1" x14ac:dyDescent="0.3">
      <c r="A19" s="167"/>
      <c r="B19" s="172" t="s">
        <v>181</v>
      </c>
      <c r="C19" s="173" t="s">
        <v>220</v>
      </c>
      <c r="D19" s="173" t="s">
        <v>221</v>
      </c>
      <c r="E19" s="174" t="s">
        <v>59</v>
      </c>
      <c r="F19" s="175"/>
      <c r="G19" s="173" t="s">
        <v>198</v>
      </c>
      <c r="H19" s="173" t="s">
        <v>200</v>
      </c>
      <c r="I19" s="173" t="s">
        <v>201</v>
      </c>
      <c r="J19" s="174" t="s">
        <v>59</v>
      </c>
      <c r="K19" s="173" t="s">
        <v>209</v>
      </c>
      <c r="L19" s="173" t="s">
        <v>222</v>
      </c>
      <c r="M19" s="173" t="s">
        <v>223</v>
      </c>
      <c r="N19" s="174" t="s">
        <v>224</v>
      </c>
      <c r="O19" s="174" t="s">
        <v>59</v>
      </c>
      <c r="P19" s="176"/>
      <c r="Q19" s="175"/>
      <c r="R19" s="266" t="s">
        <v>225</v>
      </c>
      <c r="S19" s="266"/>
      <c r="T19" s="177"/>
      <c r="U19" s="266" t="s">
        <v>226</v>
      </c>
      <c r="V19" s="266"/>
      <c r="W19" s="266"/>
      <c r="X19" s="266" t="s">
        <v>227</v>
      </c>
      <c r="Y19" s="266"/>
      <c r="Z19" s="266"/>
      <c r="AA19" s="266"/>
      <c r="AB19" s="266"/>
      <c r="AC19" s="266"/>
      <c r="AD19" s="266"/>
      <c r="AE19" s="266"/>
      <c r="AF19" s="266"/>
      <c r="AG19" s="273" t="s">
        <v>228</v>
      </c>
      <c r="AH19" s="273"/>
      <c r="AI19" s="273"/>
      <c r="AJ19" s="273"/>
      <c r="AN19" s="178"/>
      <c r="AO19" s="178"/>
      <c r="AP19" s="178"/>
      <c r="AQ19" s="178"/>
      <c r="AT19" s="167"/>
      <c r="AU19" s="167"/>
      <c r="AV19" s="249" t="s">
        <v>229</v>
      </c>
      <c r="AW19" s="249"/>
      <c r="AX19" s="249"/>
      <c r="AY19" s="249"/>
      <c r="AZ19" s="249"/>
      <c r="BA19" s="249"/>
      <c r="BB19" s="249"/>
      <c r="BC19" s="249"/>
      <c r="BD19" s="249"/>
      <c r="BE19" s="249"/>
    </row>
    <row r="20" spans="1:59" s="181" customFormat="1" ht="17.25" customHeight="1" x14ac:dyDescent="0.3">
      <c r="A20" s="54"/>
      <c r="B20" s="179">
        <f>SUM(B15)</f>
        <v>53</v>
      </c>
      <c r="C20" s="179">
        <f>SUM(N15+AN14)</f>
        <v>328</v>
      </c>
      <c r="D20" s="179">
        <f>SUM(AG15)</f>
        <v>9</v>
      </c>
      <c r="E20" s="180">
        <f>SUM(B20:D20)</f>
        <v>390</v>
      </c>
      <c r="G20" s="179">
        <f>SUM(C14+AH15+AO14)</f>
        <v>10</v>
      </c>
      <c r="H20" s="179">
        <f>SUM(E14+H14+K14+U14+X14+AJ14+AA14+AP14)</f>
        <v>153</v>
      </c>
      <c r="I20" s="179">
        <f>SUM(F14+I14+L14+V14+Y14+AB14+AK14+AE14)</f>
        <v>227</v>
      </c>
      <c r="J20" s="180">
        <f>SUM(G20:I20)</f>
        <v>390</v>
      </c>
      <c r="K20" s="182">
        <f>SUM(C15+S15+AH15+AJ15+AK15+AN14)</f>
        <v>138</v>
      </c>
      <c r="L20" s="179">
        <f>SUM(G15+W15)</f>
        <v>202</v>
      </c>
      <c r="M20" s="179">
        <f>SUM(J15+Z15)</f>
        <v>49</v>
      </c>
      <c r="N20" s="180">
        <f>AC15</f>
        <v>1</v>
      </c>
      <c r="O20" s="180">
        <f>SUM(K20:N20)</f>
        <v>390</v>
      </c>
      <c r="P20" s="183"/>
      <c r="R20" s="263">
        <f>SUM(AL15+AF15)</f>
        <v>1</v>
      </c>
      <c r="S20" s="264"/>
      <c r="T20" s="184"/>
      <c r="U20" s="265">
        <f>SUM(R14)</f>
        <v>7</v>
      </c>
      <c r="V20" s="266"/>
      <c r="W20" s="266"/>
      <c r="X20" s="266">
        <f>SUM(O14+P14+AM15)</f>
        <v>10</v>
      </c>
      <c r="Y20" s="266"/>
      <c r="Z20" s="266"/>
      <c r="AA20" s="266"/>
      <c r="AB20" s="266"/>
      <c r="AC20" s="266"/>
      <c r="AD20" s="266"/>
      <c r="AE20" s="266"/>
      <c r="AF20" s="266"/>
      <c r="AG20" s="265">
        <f>SUM(O14+P14+R14+AM15)</f>
        <v>17</v>
      </c>
      <c r="AH20" s="265"/>
      <c r="AI20" s="265"/>
      <c r="AJ20" s="265"/>
      <c r="AK20" s="53"/>
      <c r="AL20" s="53"/>
      <c r="AM20" s="53"/>
      <c r="AN20" s="185"/>
      <c r="AO20" s="185"/>
      <c r="AP20" s="185"/>
      <c r="AQ20" s="185"/>
      <c r="AV20" s="267" t="s">
        <v>188</v>
      </c>
      <c r="AW20" s="268"/>
      <c r="AX20" s="269"/>
      <c r="AY20" s="267" t="s">
        <v>191</v>
      </c>
      <c r="AZ20" s="268"/>
      <c r="BA20" s="269"/>
      <c r="BB20" s="267" t="s">
        <v>192</v>
      </c>
      <c r="BC20" s="268"/>
      <c r="BD20" s="269"/>
      <c r="BE20" s="270" t="s">
        <v>59</v>
      </c>
    </row>
    <row r="21" spans="1:59" s="186" customFormat="1" ht="17.25" customHeight="1" x14ac:dyDescent="0.3">
      <c r="A21" s="53"/>
      <c r="B21" s="53"/>
      <c r="C21" s="53"/>
      <c r="H21" s="167"/>
      <c r="J21" s="53"/>
      <c r="O21" s="53"/>
      <c r="P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V21" s="83" t="s">
        <v>198</v>
      </c>
      <c r="AW21" s="83" t="s">
        <v>200</v>
      </c>
      <c r="AX21" s="83" t="s">
        <v>201</v>
      </c>
      <c r="AY21" s="83" t="s">
        <v>198</v>
      </c>
      <c r="AZ21" s="83" t="s">
        <v>200</v>
      </c>
      <c r="BA21" s="83" t="s">
        <v>201</v>
      </c>
      <c r="BB21" s="83" t="s">
        <v>198</v>
      </c>
      <c r="BC21" s="83" t="s">
        <v>200</v>
      </c>
      <c r="BD21" s="83" t="s">
        <v>201</v>
      </c>
      <c r="BE21" s="271"/>
      <c r="BG21" s="181"/>
    </row>
    <row r="22" spans="1:59" s="186" customFormat="1" ht="17.25" customHeight="1" x14ac:dyDescent="0.3">
      <c r="A22" s="167"/>
      <c r="B22" s="258" t="s">
        <v>181</v>
      </c>
      <c r="C22" s="258"/>
      <c r="D22" s="258"/>
      <c r="E22" s="258"/>
      <c r="F22" s="258"/>
      <c r="G22" s="258"/>
      <c r="H22" s="258"/>
      <c r="I22" s="258"/>
      <c r="J22" s="259" t="s">
        <v>230</v>
      </c>
      <c r="K22" s="260"/>
      <c r="L22" s="260"/>
      <c r="M22" s="260"/>
      <c r="N22" s="260"/>
      <c r="O22" s="260"/>
      <c r="P22" s="260"/>
      <c r="Q22" s="261"/>
      <c r="R22" s="251" t="s">
        <v>231</v>
      </c>
      <c r="S22" s="252"/>
      <c r="T22" s="252"/>
      <c r="U22" s="252"/>
      <c r="V22" s="252"/>
      <c r="W22" s="253"/>
      <c r="X22" s="53"/>
      <c r="Y22" s="262" t="s">
        <v>232</v>
      </c>
      <c r="Z22" s="262"/>
      <c r="AA22" s="262"/>
      <c r="AB22" s="262"/>
      <c r="AC22" s="262"/>
      <c r="AD22" s="262"/>
      <c r="AE22" s="262"/>
      <c r="AF22" s="262"/>
      <c r="AG22" s="262"/>
      <c r="AH22" s="262"/>
      <c r="AI22" s="53"/>
      <c r="AJ22" s="53"/>
      <c r="AK22" s="53"/>
      <c r="AL22" s="53"/>
      <c r="AM22" s="53"/>
      <c r="AN22" s="53"/>
      <c r="AO22" s="53"/>
      <c r="AP22" s="53"/>
      <c r="AQ22" s="53"/>
      <c r="AR22" s="53"/>
      <c r="AS22" s="53"/>
      <c r="AV22" s="83">
        <f>AH14+AI14</f>
        <v>8</v>
      </c>
      <c r="AW22" s="83">
        <f>U14+AJ15</f>
        <v>77</v>
      </c>
      <c r="AX22" s="83">
        <f>V14</f>
        <v>39</v>
      </c>
      <c r="AY22" s="83">
        <v>0</v>
      </c>
      <c r="AZ22" s="83">
        <f>X14</f>
        <v>56</v>
      </c>
      <c r="BA22" s="83">
        <f>Y14</f>
        <v>116</v>
      </c>
      <c r="BB22" s="83">
        <v>0</v>
      </c>
      <c r="BC22" s="83">
        <f>AA14</f>
        <v>1</v>
      </c>
      <c r="BD22" s="83">
        <f>AB14</f>
        <v>36</v>
      </c>
      <c r="BE22" s="83">
        <f>SUM(AV22:BD22)</f>
        <v>333</v>
      </c>
      <c r="BG22" s="181"/>
    </row>
    <row r="23" spans="1:59" s="186" customFormat="1" ht="17.25" customHeight="1" x14ac:dyDescent="0.3">
      <c r="A23" s="53"/>
      <c r="B23" s="179" t="s">
        <v>233</v>
      </c>
      <c r="C23" s="179" t="s">
        <v>234</v>
      </c>
      <c r="D23" s="179" t="s">
        <v>235</v>
      </c>
      <c r="E23" s="173" t="s">
        <v>236</v>
      </c>
      <c r="F23" s="179" t="s">
        <v>222</v>
      </c>
      <c r="G23" s="179" t="s">
        <v>223</v>
      </c>
      <c r="H23" s="179" t="s">
        <v>224</v>
      </c>
      <c r="I23" s="174" t="s">
        <v>59</v>
      </c>
      <c r="J23" s="187" t="s">
        <v>233</v>
      </c>
      <c r="K23" s="187" t="s">
        <v>234</v>
      </c>
      <c r="L23" s="187" t="s">
        <v>235</v>
      </c>
      <c r="M23" s="179" t="s">
        <v>236</v>
      </c>
      <c r="N23" s="187" t="s">
        <v>222</v>
      </c>
      <c r="O23" s="187" t="s">
        <v>223</v>
      </c>
      <c r="P23" s="187" t="s">
        <v>224</v>
      </c>
      <c r="Q23" s="174" t="s">
        <v>59</v>
      </c>
      <c r="R23" s="179" t="s">
        <v>233</v>
      </c>
      <c r="S23" s="179" t="s">
        <v>234</v>
      </c>
      <c r="T23" s="179" t="s">
        <v>235</v>
      </c>
      <c r="U23" s="179" t="s">
        <v>222</v>
      </c>
      <c r="V23" s="179" t="s">
        <v>223</v>
      </c>
      <c r="W23" s="174" t="s">
        <v>59</v>
      </c>
      <c r="X23" s="53"/>
      <c r="Y23" s="262"/>
      <c r="Z23" s="262"/>
      <c r="AA23" s="262"/>
      <c r="AB23" s="262"/>
      <c r="AC23" s="262"/>
      <c r="AD23" s="262"/>
      <c r="AE23" s="262"/>
      <c r="AF23" s="262"/>
      <c r="AG23" s="262"/>
      <c r="AH23" s="262"/>
      <c r="AI23" s="246"/>
      <c r="AJ23" s="257"/>
      <c r="AK23" s="257"/>
      <c r="AL23" s="257"/>
      <c r="AM23" s="257"/>
      <c r="AN23" s="257"/>
      <c r="AO23" s="257"/>
      <c r="AP23" s="257"/>
      <c r="AQ23" s="257"/>
      <c r="AR23" s="257"/>
      <c r="AS23" s="54"/>
      <c r="AV23" s="249">
        <f>SUM(AV22:AX22)</f>
        <v>124</v>
      </c>
      <c r="AW23" s="249"/>
      <c r="AX23" s="249"/>
      <c r="AY23" s="249">
        <f>SUM(AY22:BA22)</f>
        <v>172</v>
      </c>
      <c r="AZ23" s="249"/>
      <c r="BA23" s="249"/>
      <c r="BB23" s="249">
        <f>SUM(BB22:BD22)</f>
        <v>37</v>
      </c>
      <c r="BC23" s="249"/>
      <c r="BD23" s="249"/>
      <c r="BG23" s="181"/>
    </row>
    <row r="24" spans="1:59" s="186" customFormat="1" ht="17.25" customHeight="1" x14ac:dyDescent="0.3">
      <c r="A24" s="53"/>
      <c r="B24" s="179">
        <f>SUM(C14)</f>
        <v>1</v>
      </c>
      <c r="C24" s="179">
        <f>SUM(E14+H14+K14)</f>
        <v>17</v>
      </c>
      <c r="D24" s="179">
        <f>SUM(F14+I14+L14)</f>
        <v>35</v>
      </c>
      <c r="E24" s="179">
        <f>SUM(C15)</f>
        <v>11</v>
      </c>
      <c r="F24" s="179">
        <f>SUM(G15)</f>
        <v>30</v>
      </c>
      <c r="G24" s="179">
        <f>SUM(J15)</f>
        <v>12</v>
      </c>
      <c r="H24" s="179">
        <v>0</v>
      </c>
      <c r="I24" s="180">
        <f>SUM(E24:H24)</f>
        <v>53</v>
      </c>
      <c r="J24" s="179">
        <v>0</v>
      </c>
      <c r="K24" s="179">
        <f>SUM(U14+X14+AA14)</f>
        <v>133</v>
      </c>
      <c r="L24" s="179">
        <f>SUM(V14+Y14+AB14+AC15)</f>
        <v>192</v>
      </c>
      <c r="M24" s="179">
        <f>SUM(S15)</f>
        <v>115</v>
      </c>
      <c r="N24" s="179">
        <f>SUM(W15)</f>
        <v>172</v>
      </c>
      <c r="O24" s="179">
        <f>Z15</f>
        <v>37</v>
      </c>
      <c r="P24" s="179">
        <f>AC15</f>
        <v>1</v>
      </c>
      <c r="Q24" s="180">
        <f>SUM(M24:P24)</f>
        <v>325</v>
      </c>
      <c r="R24" s="179">
        <f>SUM(AH14:AI14)</f>
        <v>8</v>
      </c>
      <c r="S24" s="179">
        <f>SUM(AJ14)</f>
        <v>1</v>
      </c>
      <c r="T24" s="179">
        <f>SUM(AK14)</f>
        <v>0</v>
      </c>
      <c r="U24" s="179">
        <v>0</v>
      </c>
      <c r="V24" s="179">
        <v>0</v>
      </c>
      <c r="W24" s="180">
        <f>SUM(R24:T24)</f>
        <v>9</v>
      </c>
      <c r="X24" s="53"/>
      <c r="Y24" s="250">
        <f>SUM(B15+N15+AG15+AN14)</f>
        <v>390</v>
      </c>
      <c r="Z24" s="250"/>
      <c r="AA24" s="250"/>
      <c r="AB24" s="250"/>
      <c r="AC24" s="250"/>
      <c r="AD24" s="250"/>
      <c r="AE24" s="250"/>
      <c r="AF24" s="250"/>
      <c r="AG24" s="250"/>
      <c r="AH24" s="250"/>
      <c r="AI24" s="246"/>
      <c r="AJ24" s="247"/>
      <c r="AK24" s="247"/>
      <c r="AL24" s="247"/>
      <c r="AM24" s="247"/>
      <c r="AN24" s="247"/>
      <c r="AO24" s="247"/>
      <c r="AP24" s="247"/>
      <c r="AQ24" s="247"/>
      <c r="AR24" s="247"/>
      <c r="AS24" s="188"/>
      <c r="BG24" s="181"/>
    </row>
    <row r="25" spans="1:59" x14ac:dyDescent="0.3">
      <c r="AI25" s="246"/>
      <c r="AJ25" s="247"/>
      <c r="AK25" s="247"/>
      <c r="AL25" s="247"/>
      <c r="AM25" s="247"/>
      <c r="AN25" s="247"/>
      <c r="AO25" s="247"/>
      <c r="AP25" s="247"/>
      <c r="AQ25" s="247"/>
      <c r="AR25" s="247"/>
      <c r="AS25" s="188"/>
    </row>
    <row r="26" spans="1:59" ht="18.75" customHeight="1" x14ac:dyDescent="0.3">
      <c r="B26" s="251" t="s">
        <v>183</v>
      </c>
      <c r="C26" s="252"/>
      <c r="D26" s="253"/>
      <c r="E26" s="189"/>
      <c r="Y26" s="254" t="s">
        <v>237</v>
      </c>
      <c r="Z26" s="255"/>
      <c r="AA26" s="255"/>
      <c r="AB26" s="255"/>
      <c r="AC26" s="255"/>
      <c r="AD26" s="255"/>
      <c r="AE26" s="255"/>
      <c r="AF26" s="255"/>
      <c r="AG26" s="255"/>
      <c r="AH26" s="256"/>
      <c r="AI26" s="246" t="s">
        <v>238</v>
      </c>
      <c r="AJ26" s="257"/>
      <c r="AK26" s="257"/>
      <c r="AL26" s="257"/>
      <c r="AM26" s="257"/>
      <c r="AN26" s="257"/>
      <c r="AO26" s="257"/>
      <c r="AP26" s="257"/>
      <c r="AQ26" s="257"/>
      <c r="AR26" s="257"/>
      <c r="AS26" s="54"/>
    </row>
    <row r="27" spans="1:59" ht="18.75" customHeight="1" x14ac:dyDescent="0.3">
      <c r="B27" s="173" t="s">
        <v>198</v>
      </c>
      <c r="C27" s="173" t="s">
        <v>200</v>
      </c>
      <c r="D27" s="190" t="s">
        <v>59</v>
      </c>
      <c r="E27" s="191"/>
      <c r="Y27" s="240" t="s">
        <v>239</v>
      </c>
      <c r="Z27" s="241"/>
      <c r="AA27" s="240" t="s">
        <v>240</v>
      </c>
      <c r="AB27" s="242"/>
      <c r="AC27" s="241"/>
      <c r="AD27" s="243" t="s">
        <v>231</v>
      </c>
      <c r="AE27" s="244"/>
      <c r="AF27" s="245"/>
      <c r="AG27" s="240" t="s">
        <v>241</v>
      </c>
      <c r="AH27" s="241"/>
      <c r="AI27" s="246" t="s">
        <v>242</v>
      </c>
      <c r="AJ27" s="247"/>
      <c r="AK27" s="247"/>
      <c r="AL27" s="247"/>
      <c r="AM27" s="247"/>
      <c r="AN27" s="247"/>
      <c r="AO27" s="247"/>
      <c r="AP27" s="247"/>
      <c r="AQ27" s="247"/>
      <c r="AR27" s="247"/>
      <c r="AS27" s="188"/>
    </row>
    <row r="28" spans="1:59" x14ac:dyDescent="0.3">
      <c r="B28" s="173">
        <f>AO14</f>
        <v>1</v>
      </c>
      <c r="C28" s="173">
        <f>AP14</f>
        <v>2</v>
      </c>
      <c r="D28" s="190">
        <f>SUM(B28:C28)</f>
        <v>3</v>
      </c>
      <c r="Y28" s="243">
        <f>M15</f>
        <v>0</v>
      </c>
      <c r="Z28" s="245"/>
      <c r="AA28" s="248">
        <f>O15</f>
        <v>16</v>
      </c>
      <c r="AB28" s="248"/>
      <c r="AC28" s="248"/>
      <c r="AD28" s="248">
        <f>AM15</f>
        <v>1</v>
      </c>
      <c r="AE28" s="248"/>
      <c r="AF28" s="248"/>
      <c r="AG28" s="243">
        <f>AQ14</f>
        <v>3</v>
      </c>
      <c r="AH28" s="245"/>
    </row>
    <row r="29" spans="1:59" ht="21" x14ac:dyDescent="0.35">
      <c r="Y29" s="239">
        <f>SUM(Y28:AH28)</f>
        <v>20</v>
      </c>
      <c r="Z29" s="239"/>
      <c r="AA29" s="239"/>
      <c r="AB29" s="239"/>
      <c r="AC29" s="239"/>
      <c r="AD29" s="239"/>
      <c r="AE29" s="239"/>
      <c r="AF29" s="239"/>
      <c r="AG29" s="239"/>
      <c r="AH29" s="239"/>
    </row>
    <row r="30" spans="1:59" x14ac:dyDescent="0.3">
      <c r="A30" s="164" t="s">
        <v>243</v>
      </c>
    </row>
    <row r="31" spans="1:59" x14ac:dyDescent="0.3">
      <c r="A31" s="164" t="s">
        <v>244</v>
      </c>
    </row>
    <row r="32" spans="1:59" x14ac:dyDescent="0.3">
      <c r="A32" s="164" t="s">
        <v>245</v>
      </c>
    </row>
  </sheetData>
  <mergeCells count="120">
    <mergeCell ref="A1:AR1"/>
    <mergeCell ref="A2:A6"/>
    <mergeCell ref="B2:M3"/>
    <mergeCell ref="N2:AM2"/>
    <mergeCell ref="AN2:AQ2"/>
    <mergeCell ref="AS2:AS6"/>
    <mergeCell ref="N3:AF3"/>
    <mergeCell ref="AG3:AM3"/>
    <mergeCell ref="AN3:AQ3"/>
    <mergeCell ref="C4:F4"/>
    <mergeCell ref="AO4:AQ4"/>
    <mergeCell ref="C5:C6"/>
    <mergeCell ref="E5:E6"/>
    <mergeCell ref="F5:F6"/>
    <mergeCell ref="G5:G6"/>
    <mergeCell ref="H5:H6"/>
    <mergeCell ref="I5:I6"/>
    <mergeCell ref="G4:I4"/>
    <mergeCell ref="J4:L4"/>
    <mergeCell ref="P4:Q4"/>
    <mergeCell ref="S4:V4"/>
    <mergeCell ref="W4:Y4"/>
    <mergeCell ref="Z4:AB4"/>
    <mergeCell ref="J5:J6"/>
    <mergeCell ref="K5:K6"/>
    <mergeCell ref="L5:L6"/>
    <mergeCell ref="P5:Q5"/>
    <mergeCell ref="S5:S6"/>
    <mergeCell ref="U5:U6"/>
    <mergeCell ref="AC4:AE4"/>
    <mergeCell ref="AH4:AK4"/>
    <mergeCell ref="AM4:AM6"/>
    <mergeCell ref="AP5:AP6"/>
    <mergeCell ref="AQ5:AQ6"/>
    <mergeCell ref="P6:Q6"/>
    <mergeCell ref="AB5:AB6"/>
    <mergeCell ref="AC5:AC6"/>
    <mergeCell ref="AD5:AD6"/>
    <mergeCell ref="AE5:AE6"/>
    <mergeCell ref="AH5:AH6"/>
    <mergeCell ref="AJ5:AJ6"/>
    <mergeCell ref="V5:V6"/>
    <mergeCell ref="W5:W6"/>
    <mergeCell ref="X5:X6"/>
    <mergeCell ref="Y5:Y6"/>
    <mergeCell ref="Z5:Z6"/>
    <mergeCell ref="AA5:AA6"/>
    <mergeCell ref="P7:Q7"/>
    <mergeCell ref="P8:Q8"/>
    <mergeCell ref="P9:Q9"/>
    <mergeCell ref="P10:Q10"/>
    <mergeCell ref="P11:Q11"/>
    <mergeCell ref="P12:Q12"/>
    <mergeCell ref="AK5:AK6"/>
    <mergeCell ref="AN5:AN6"/>
    <mergeCell ref="AO5:AO6"/>
    <mergeCell ref="P13:Q13"/>
    <mergeCell ref="A14:A16"/>
    <mergeCell ref="P14:Q14"/>
    <mergeCell ref="AN14:AN15"/>
    <mergeCell ref="AO14:AO15"/>
    <mergeCell ref="AP14:AP15"/>
    <mergeCell ref="Z15:AB15"/>
    <mergeCell ref="AC15:AE15"/>
    <mergeCell ref="AH15:AI15"/>
    <mergeCell ref="B18:E18"/>
    <mergeCell ref="G18:O18"/>
    <mergeCell ref="R19:S19"/>
    <mergeCell ref="U19:W19"/>
    <mergeCell ref="X19:AF19"/>
    <mergeCell ref="AG19:AJ19"/>
    <mergeCell ref="AV15:AY15"/>
    <mergeCell ref="BA15:BC15"/>
    <mergeCell ref="N16:AF16"/>
    <mergeCell ref="AG16:AM16"/>
    <mergeCell ref="AN16:AQ16"/>
    <mergeCell ref="B17:AR17"/>
    <mergeCell ref="AQ14:AQ15"/>
    <mergeCell ref="AR14:AR16"/>
    <mergeCell ref="B15:B16"/>
    <mergeCell ref="C15:F16"/>
    <mergeCell ref="G15:I16"/>
    <mergeCell ref="J15:L16"/>
    <mergeCell ref="M15:M16"/>
    <mergeCell ref="O15:R15"/>
    <mergeCell ref="S15:V15"/>
    <mergeCell ref="W15:Y15"/>
    <mergeCell ref="AV19:BE19"/>
    <mergeCell ref="R20:S20"/>
    <mergeCell ref="U20:W20"/>
    <mergeCell ref="X20:AF20"/>
    <mergeCell ref="AG20:AJ20"/>
    <mergeCell ref="AV20:AX20"/>
    <mergeCell ref="AY20:BA20"/>
    <mergeCell ref="BB20:BD20"/>
    <mergeCell ref="BE20:BE21"/>
    <mergeCell ref="AY23:BA23"/>
    <mergeCell ref="BB23:BD23"/>
    <mergeCell ref="Y24:AH24"/>
    <mergeCell ref="AI24:AR24"/>
    <mergeCell ref="AI25:AR25"/>
    <mergeCell ref="B26:D26"/>
    <mergeCell ref="Y26:AH26"/>
    <mergeCell ref="AI26:AR26"/>
    <mergeCell ref="B22:I22"/>
    <mergeCell ref="J22:Q22"/>
    <mergeCell ref="R22:W22"/>
    <mergeCell ref="Y22:AH23"/>
    <mergeCell ref="AI23:AR23"/>
    <mergeCell ref="AV23:AX23"/>
    <mergeCell ref="Y29:AH29"/>
    <mergeCell ref="Y27:Z27"/>
    <mergeCell ref="AA27:AC27"/>
    <mergeCell ref="AD27:AF27"/>
    <mergeCell ref="AG27:AH27"/>
    <mergeCell ref="AI27:AR27"/>
    <mergeCell ref="Y28:Z28"/>
    <mergeCell ref="AA28:AC28"/>
    <mergeCell ref="AD28:AF28"/>
    <mergeCell ref="AG28:AH28"/>
  </mergeCells>
  <printOptions horizontalCentered="1"/>
  <pageMargins left="0" right="0" top="0.94488188976377963" bottom="0.74803149606299213" header="0.31496062992125984" footer="0.31496062992125984"/>
  <pageSetup paperSize="9" scale="7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A12EC-5FEF-4955-890B-AE265B4D4E73}">
  <dimension ref="A1:S85"/>
  <sheetViews>
    <sheetView topLeftCell="A22" zoomScale="110" zoomScaleNormal="110" workbookViewId="0">
      <selection activeCell="G42" sqref="G42"/>
    </sheetView>
  </sheetViews>
  <sheetFormatPr defaultRowHeight="18" x14ac:dyDescent="0.4"/>
  <cols>
    <col min="1" max="1" width="1.90625" style="196" customWidth="1"/>
    <col min="2" max="2" width="23.453125" style="197" customWidth="1"/>
    <col min="3" max="3" width="5.7265625" style="196" customWidth="1"/>
    <col min="4" max="4" width="6.90625" style="196" customWidth="1"/>
    <col min="5" max="5" width="5.7265625" style="196" customWidth="1"/>
    <col min="6" max="6" width="6.90625" style="196" customWidth="1"/>
    <col min="7" max="7" width="5.7265625" style="196" customWidth="1"/>
    <col min="8" max="8" width="6.90625" style="227" customWidth="1"/>
    <col min="9" max="10" width="6.90625" style="196" customWidth="1"/>
    <col min="11" max="11" width="6.6328125" style="196" customWidth="1"/>
    <col min="12" max="12" width="6" style="226" customWidth="1"/>
    <col min="13" max="13" width="6" style="196" customWidth="1"/>
    <col min="14" max="14" width="7.08984375" style="196" hidden="1" customWidth="1"/>
    <col min="15" max="15" width="0" style="196" hidden="1" customWidth="1"/>
    <col min="16" max="16" width="12.453125" style="197" hidden="1" customWidth="1"/>
    <col min="17" max="20" width="0" style="197" hidden="1" customWidth="1"/>
    <col min="21" max="16384" width="8.7265625" style="197"/>
  </cols>
  <sheetData>
    <row r="1" spans="1:17" s="193" customFormat="1" ht="26.25" x14ac:dyDescent="0.55000000000000004">
      <c r="A1" s="192"/>
      <c r="B1" s="410" t="s">
        <v>246</v>
      </c>
      <c r="C1" s="410"/>
      <c r="D1" s="410"/>
      <c r="E1" s="410"/>
      <c r="F1" s="410"/>
      <c r="G1" s="410"/>
      <c r="H1" s="410"/>
      <c r="I1" s="410"/>
      <c r="J1" s="410"/>
      <c r="K1" s="410"/>
      <c r="L1" s="410"/>
      <c r="M1" s="410"/>
      <c r="N1" s="192"/>
      <c r="O1" s="192"/>
    </row>
    <row r="2" spans="1:17" s="195" customFormat="1" ht="18.75" customHeight="1" x14ac:dyDescent="0.5">
      <c r="A2" s="411" t="s">
        <v>247</v>
      </c>
      <c r="B2" s="400" t="s">
        <v>180</v>
      </c>
      <c r="C2" s="386" t="s">
        <v>248</v>
      </c>
      <c r="D2" s="386"/>
      <c r="E2" s="386"/>
      <c r="F2" s="386"/>
      <c r="G2" s="386"/>
      <c r="H2" s="386"/>
      <c r="I2" s="386"/>
      <c r="J2" s="386"/>
      <c r="K2" s="386"/>
      <c r="L2" s="415" t="s">
        <v>59</v>
      </c>
      <c r="M2" s="415" t="s">
        <v>249</v>
      </c>
      <c r="N2" s="194"/>
      <c r="O2" s="194"/>
    </row>
    <row r="3" spans="1:17" ht="18.75" customHeight="1" x14ac:dyDescent="0.4">
      <c r="A3" s="412"/>
      <c r="B3" s="414"/>
      <c r="C3" s="415" t="s">
        <v>181</v>
      </c>
      <c r="D3" s="415"/>
      <c r="E3" s="386" t="s">
        <v>182</v>
      </c>
      <c r="F3" s="386"/>
      <c r="G3" s="386"/>
      <c r="H3" s="386"/>
      <c r="I3" s="416" t="s">
        <v>250</v>
      </c>
      <c r="J3" s="417" t="s">
        <v>251</v>
      </c>
      <c r="K3" s="404" t="s">
        <v>252</v>
      </c>
      <c r="L3" s="415"/>
      <c r="M3" s="415"/>
    </row>
    <row r="4" spans="1:17" s="199" customFormat="1" ht="18.75" customHeight="1" x14ac:dyDescent="0.45">
      <c r="A4" s="412"/>
      <c r="B4" s="414"/>
      <c r="C4" s="415"/>
      <c r="D4" s="415"/>
      <c r="E4" s="405" t="s">
        <v>253</v>
      </c>
      <c r="F4" s="405"/>
      <c r="G4" s="405" t="s">
        <v>186</v>
      </c>
      <c r="H4" s="405"/>
      <c r="I4" s="416"/>
      <c r="J4" s="418"/>
      <c r="K4" s="404"/>
      <c r="L4" s="415"/>
      <c r="M4" s="415"/>
      <c r="N4" s="198"/>
      <c r="O4" s="198"/>
    </row>
    <row r="5" spans="1:17" s="198" customFormat="1" ht="18.75" customHeight="1" x14ac:dyDescent="0.25">
      <c r="A5" s="412"/>
      <c r="B5" s="414"/>
      <c r="C5" s="406" t="s">
        <v>254</v>
      </c>
      <c r="D5" s="406" t="s">
        <v>255</v>
      </c>
      <c r="E5" s="406" t="s">
        <v>254</v>
      </c>
      <c r="F5" s="406" t="s">
        <v>255</v>
      </c>
      <c r="G5" s="406" t="s">
        <v>254</v>
      </c>
      <c r="H5" s="408" t="s">
        <v>255</v>
      </c>
      <c r="I5" s="406" t="s">
        <v>255</v>
      </c>
      <c r="J5" s="418"/>
      <c r="K5" s="404"/>
      <c r="L5" s="415"/>
      <c r="M5" s="415"/>
      <c r="N5" s="198" t="s">
        <v>254</v>
      </c>
      <c r="O5" s="198" t="s">
        <v>256</v>
      </c>
      <c r="P5" s="200" t="s">
        <v>182</v>
      </c>
    </row>
    <row r="6" spans="1:17" s="198" customFormat="1" ht="18.75" customHeight="1" x14ac:dyDescent="0.25">
      <c r="A6" s="413"/>
      <c r="B6" s="401"/>
      <c r="C6" s="407"/>
      <c r="D6" s="407"/>
      <c r="E6" s="407"/>
      <c r="F6" s="407"/>
      <c r="G6" s="407"/>
      <c r="H6" s="409"/>
      <c r="I6" s="407"/>
      <c r="J6" s="419"/>
      <c r="K6" s="201"/>
      <c r="L6" s="202"/>
      <c r="M6" s="202"/>
      <c r="P6" s="200"/>
    </row>
    <row r="7" spans="1:17" s="209" customFormat="1" ht="18" customHeight="1" x14ac:dyDescent="0.25">
      <c r="A7" s="203">
        <v>1</v>
      </c>
      <c r="B7" s="204" t="s">
        <v>210</v>
      </c>
      <c r="C7" s="203">
        <v>18</v>
      </c>
      <c r="D7" s="203">
        <v>1</v>
      </c>
      <c r="E7" s="203">
        <v>36</v>
      </c>
      <c r="F7" s="203">
        <v>10</v>
      </c>
      <c r="G7" s="203" t="s">
        <v>211</v>
      </c>
      <c r="H7" s="205">
        <v>2</v>
      </c>
      <c r="I7" s="203">
        <v>0</v>
      </c>
      <c r="J7" s="203">
        <v>1</v>
      </c>
      <c r="K7" s="206" t="s">
        <v>211</v>
      </c>
      <c r="L7" s="207">
        <f t="shared" ref="L7:L14" si="0">SUM(C7:K7)</f>
        <v>68</v>
      </c>
      <c r="M7" s="203"/>
      <c r="N7" s="208">
        <f>C7+E7</f>
        <v>54</v>
      </c>
      <c r="O7" s="208">
        <f>SUM(D7+F7+H7+I7+J7)</f>
        <v>14</v>
      </c>
      <c r="P7" s="209">
        <f t="shared" ref="P7:P12" si="1">SUM(E7:H7)</f>
        <v>48</v>
      </c>
    </row>
    <row r="8" spans="1:17" s="209" customFormat="1" ht="18" customHeight="1" x14ac:dyDescent="0.25">
      <c r="A8" s="203">
        <v>2</v>
      </c>
      <c r="B8" s="204" t="s">
        <v>212</v>
      </c>
      <c r="C8" s="203">
        <v>10</v>
      </c>
      <c r="D8" s="203" t="s">
        <v>211</v>
      </c>
      <c r="E8" s="203">
        <v>89</v>
      </c>
      <c r="F8" s="203">
        <v>10</v>
      </c>
      <c r="G8" s="203"/>
      <c r="H8" s="205">
        <v>4</v>
      </c>
      <c r="I8" s="203" t="s">
        <v>211</v>
      </c>
      <c r="J8" s="203" t="s">
        <v>211</v>
      </c>
      <c r="K8" s="206" t="s">
        <v>211</v>
      </c>
      <c r="L8" s="207">
        <f t="shared" si="0"/>
        <v>113</v>
      </c>
      <c r="M8" s="203"/>
      <c r="N8" s="208">
        <f>C8+E8</f>
        <v>99</v>
      </c>
      <c r="O8" s="208">
        <f>SUM(F8+H8)</f>
        <v>14</v>
      </c>
      <c r="P8" s="209">
        <f t="shared" si="1"/>
        <v>103</v>
      </c>
    </row>
    <row r="9" spans="1:17" s="209" customFormat="1" ht="18" customHeight="1" x14ac:dyDescent="0.25">
      <c r="A9" s="203">
        <v>3</v>
      </c>
      <c r="B9" s="204" t="s">
        <v>213</v>
      </c>
      <c r="C9" s="203">
        <v>8</v>
      </c>
      <c r="D9" s="203" t="s">
        <v>211</v>
      </c>
      <c r="E9" s="203">
        <v>50</v>
      </c>
      <c r="F9" s="203">
        <v>8</v>
      </c>
      <c r="G9" s="203" t="s">
        <v>211</v>
      </c>
      <c r="H9" s="205">
        <v>3</v>
      </c>
      <c r="I9" s="203" t="s">
        <v>211</v>
      </c>
      <c r="J9" s="203" t="s">
        <v>211</v>
      </c>
      <c r="K9" s="206" t="s">
        <v>211</v>
      </c>
      <c r="L9" s="207">
        <f t="shared" si="0"/>
        <v>69</v>
      </c>
      <c r="M9" s="203"/>
      <c r="N9" s="208">
        <f>C9+E9</f>
        <v>58</v>
      </c>
      <c r="O9" s="208">
        <f>SUM(F9+H9)</f>
        <v>11</v>
      </c>
      <c r="P9" s="209">
        <f t="shared" si="1"/>
        <v>61</v>
      </c>
    </row>
    <row r="10" spans="1:17" s="209" customFormat="1" ht="18" customHeight="1" x14ac:dyDescent="0.25">
      <c r="A10" s="203">
        <v>4</v>
      </c>
      <c r="B10" s="204" t="s">
        <v>214</v>
      </c>
      <c r="C10" s="203">
        <v>14</v>
      </c>
      <c r="D10" s="203">
        <v>1</v>
      </c>
      <c r="E10" s="203">
        <v>74</v>
      </c>
      <c r="F10" s="203">
        <v>12</v>
      </c>
      <c r="G10" s="203" t="s">
        <v>211</v>
      </c>
      <c r="H10" s="205">
        <v>4</v>
      </c>
      <c r="I10" s="203">
        <v>1</v>
      </c>
      <c r="J10" s="203" t="s">
        <v>211</v>
      </c>
      <c r="K10" s="206" t="s">
        <v>211</v>
      </c>
      <c r="L10" s="207">
        <f t="shared" si="0"/>
        <v>106</v>
      </c>
      <c r="M10" s="203"/>
      <c r="N10" s="208">
        <f>C10+E10</f>
        <v>88</v>
      </c>
      <c r="O10" s="208">
        <f>SUM(D10+F10+H10+I10)</f>
        <v>18</v>
      </c>
      <c r="P10" s="209">
        <f t="shared" si="1"/>
        <v>90</v>
      </c>
      <c r="Q10" s="210" t="s">
        <v>257</v>
      </c>
    </row>
    <row r="11" spans="1:17" s="209" customFormat="1" ht="18" customHeight="1" x14ac:dyDescent="0.25">
      <c r="A11" s="203">
        <v>5</v>
      </c>
      <c r="B11" s="204" t="s">
        <v>54</v>
      </c>
      <c r="C11" s="203">
        <v>3</v>
      </c>
      <c r="D11" s="203" t="s">
        <v>211</v>
      </c>
      <c r="E11" s="203">
        <v>52</v>
      </c>
      <c r="F11" s="203">
        <v>10</v>
      </c>
      <c r="G11" s="203" t="s">
        <v>211</v>
      </c>
      <c r="H11" s="205">
        <v>4</v>
      </c>
      <c r="I11" s="203" t="s">
        <v>211</v>
      </c>
      <c r="J11" s="203" t="s">
        <v>211</v>
      </c>
      <c r="K11" s="206" t="s">
        <v>211</v>
      </c>
      <c r="L11" s="207">
        <f t="shared" si="0"/>
        <v>69</v>
      </c>
      <c r="M11" s="203"/>
      <c r="N11" s="208">
        <f>C11+E11</f>
        <v>55</v>
      </c>
      <c r="O11" s="208">
        <f>SUM(F11+H11)</f>
        <v>14</v>
      </c>
      <c r="P11" s="209">
        <f t="shared" si="1"/>
        <v>66</v>
      </c>
      <c r="Q11" s="210"/>
    </row>
    <row r="12" spans="1:17" s="209" customFormat="1" ht="18" customHeight="1" x14ac:dyDescent="0.25">
      <c r="A12" s="203">
        <v>6</v>
      </c>
      <c r="B12" s="204" t="s">
        <v>258</v>
      </c>
      <c r="C12" s="203" t="s">
        <v>211</v>
      </c>
      <c r="D12" s="203" t="s">
        <v>211</v>
      </c>
      <c r="E12" s="203">
        <v>24</v>
      </c>
      <c r="F12" s="203">
        <v>8</v>
      </c>
      <c r="G12" s="203">
        <v>9</v>
      </c>
      <c r="H12" s="205">
        <v>5</v>
      </c>
      <c r="I12" s="203" t="s">
        <v>211</v>
      </c>
      <c r="J12" s="203" t="s">
        <v>211</v>
      </c>
      <c r="K12" s="206" t="s">
        <v>211</v>
      </c>
      <c r="L12" s="207">
        <f t="shared" si="0"/>
        <v>46</v>
      </c>
      <c r="M12" s="203"/>
      <c r="N12" s="208">
        <f>E12+G12</f>
        <v>33</v>
      </c>
      <c r="O12" s="208">
        <f>SUM(F12+H12)</f>
        <v>13</v>
      </c>
      <c r="P12" s="209">
        <f t="shared" si="1"/>
        <v>46</v>
      </c>
      <c r="Q12" s="209">
        <f>SUM(O7:O12)</f>
        <v>84</v>
      </c>
    </row>
    <row r="13" spans="1:17" s="209" customFormat="1" ht="18" customHeight="1" x14ac:dyDescent="0.25">
      <c r="A13" s="203">
        <v>7</v>
      </c>
      <c r="B13" s="204" t="s">
        <v>259</v>
      </c>
      <c r="C13" s="203" t="s">
        <v>211</v>
      </c>
      <c r="D13" s="203" t="s">
        <v>211</v>
      </c>
      <c r="E13" s="203" t="s">
        <v>211</v>
      </c>
      <c r="F13" s="203" t="s">
        <v>211</v>
      </c>
      <c r="G13" s="203" t="s">
        <v>211</v>
      </c>
      <c r="H13" s="205" t="s">
        <v>211</v>
      </c>
      <c r="I13" s="203" t="s">
        <v>211</v>
      </c>
      <c r="J13" s="203" t="s">
        <v>211</v>
      </c>
      <c r="K13" s="206" t="s">
        <v>211</v>
      </c>
      <c r="L13" s="207">
        <f t="shared" si="0"/>
        <v>0</v>
      </c>
      <c r="M13" s="203"/>
      <c r="N13" s="208"/>
      <c r="O13" s="208"/>
    </row>
    <row r="14" spans="1:17" s="209" customFormat="1" ht="18" customHeight="1" x14ac:dyDescent="0.25">
      <c r="A14" s="203">
        <v>8</v>
      </c>
      <c r="B14" s="204" t="s">
        <v>260</v>
      </c>
      <c r="C14" s="203" t="s">
        <v>211</v>
      </c>
      <c r="D14" s="203" t="s">
        <v>211</v>
      </c>
      <c r="E14" s="203" t="s">
        <v>211</v>
      </c>
      <c r="F14" s="203" t="s">
        <v>211</v>
      </c>
      <c r="G14" s="203" t="s">
        <v>211</v>
      </c>
      <c r="H14" s="205" t="s">
        <v>211</v>
      </c>
      <c r="I14" s="203" t="s">
        <v>211</v>
      </c>
      <c r="J14" s="203" t="s">
        <v>211</v>
      </c>
      <c r="K14" s="206" t="s">
        <v>211</v>
      </c>
      <c r="L14" s="207">
        <f t="shared" si="0"/>
        <v>0</v>
      </c>
      <c r="M14" s="203"/>
      <c r="N14" s="208"/>
      <c r="O14" s="208"/>
    </row>
    <row r="15" spans="1:17" s="209" customFormat="1" ht="18" customHeight="1" x14ac:dyDescent="0.25">
      <c r="A15" s="203"/>
      <c r="B15" s="391" t="s">
        <v>261</v>
      </c>
      <c r="C15" s="392"/>
      <c r="D15" s="392"/>
      <c r="E15" s="392"/>
      <c r="F15" s="392"/>
      <c r="G15" s="392"/>
      <c r="H15" s="392"/>
      <c r="I15" s="392"/>
      <c r="J15" s="392"/>
      <c r="K15" s="392"/>
      <c r="L15" s="392"/>
      <c r="M15" s="393"/>
      <c r="N15" s="208"/>
      <c r="O15" s="208"/>
      <c r="P15" s="211">
        <f>SUM(P16:P20)</f>
        <v>115</v>
      </c>
    </row>
    <row r="16" spans="1:17" s="209" customFormat="1" ht="18" customHeight="1" x14ac:dyDescent="0.25">
      <c r="A16" s="203">
        <v>9</v>
      </c>
      <c r="B16" s="204" t="s">
        <v>262</v>
      </c>
      <c r="C16" s="203" t="s">
        <v>211</v>
      </c>
      <c r="D16" s="203">
        <v>1</v>
      </c>
      <c r="E16" s="203" t="s">
        <v>211</v>
      </c>
      <c r="F16" s="203">
        <v>21</v>
      </c>
      <c r="G16" s="203" t="s">
        <v>211</v>
      </c>
      <c r="H16" s="205">
        <v>38</v>
      </c>
      <c r="I16" s="203" t="s">
        <v>211</v>
      </c>
      <c r="J16" s="203">
        <v>3</v>
      </c>
      <c r="K16" s="206" t="s">
        <v>211</v>
      </c>
      <c r="L16" s="207">
        <f t="shared" ref="L16:L33" si="2">SUM(C16:K16)</f>
        <v>63</v>
      </c>
      <c r="M16" s="203"/>
      <c r="N16" s="212">
        <f>SUM(N7:N15)</f>
        <v>387</v>
      </c>
      <c r="O16" s="208">
        <f>SUM(D16+F16+H16+J16)</f>
        <v>63</v>
      </c>
      <c r="P16" s="209">
        <f t="shared" ref="P16:P28" si="3">SUM(E16:H16)</f>
        <v>59</v>
      </c>
      <c r="Q16" s="209" t="s">
        <v>263</v>
      </c>
    </row>
    <row r="17" spans="1:17" s="209" customFormat="1" ht="18" customHeight="1" x14ac:dyDescent="0.25">
      <c r="A17" s="203">
        <v>10</v>
      </c>
      <c r="B17" s="204" t="s">
        <v>264</v>
      </c>
      <c r="C17" s="203" t="s">
        <v>211</v>
      </c>
      <c r="D17" s="203" t="s">
        <v>211</v>
      </c>
      <c r="E17" s="203" t="s">
        <v>211</v>
      </c>
      <c r="F17" s="203">
        <v>20</v>
      </c>
      <c r="G17" s="203" t="s">
        <v>211</v>
      </c>
      <c r="H17" s="205">
        <v>7</v>
      </c>
      <c r="I17" s="203" t="s">
        <v>211</v>
      </c>
      <c r="J17" s="203" t="s">
        <v>211</v>
      </c>
      <c r="K17" s="203" t="s">
        <v>211</v>
      </c>
      <c r="L17" s="207">
        <f t="shared" si="2"/>
        <v>27</v>
      </c>
      <c r="M17" s="203"/>
      <c r="N17" s="208"/>
      <c r="O17" s="208">
        <f>SUM(F17+H17)</f>
        <v>27</v>
      </c>
      <c r="P17" s="209">
        <f t="shared" si="3"/>
        <v>27</v>
      </c>
    </row>
    <row r="18" spans="1:17" s="209" customFormat="1" ht="18" customHeight="1" x14ac:dyDescent="0.25">
      <c r="A18" s="203">
        <v>11</v>
      </c>
      <c r="B18" s="204" t="s">
        <v>265</v>
      </c>
      <c r="C18" s="203" t="s">
        <v>211</v>
      </c>
      <c r="D18" s="203" t="s">
        <v>211</v>
      </c>
      <c r="E18" s="203" t="s">
        <v>211</v>
      </c>
      <c r="F18" s="203">
        <v>6</v>
      </c>
      <c r="G18" s="203" t="s">
        <v>211</v>
      </c>
      <c r="H18" s="205">
        <v>5</v>
      </c>
      <c r="I18" s="203">
        <v>1</v>
      </c>
      <c r="J18" s="203" t="s">
        <v>211</v>
      </c>
      <c r="K18" s="203" t="s">
        <v>211</v>
      </c>
      <c r="L18" s="207">
        <f t="shared" si="2"/>
        <v>12</v>
      </c>
      <c r="M18" s="203"/>
      <c r="N18" s="208"/>
      <c r="O18" s="208">
        <f>SUM(F18+H18)</f>
        <v>11</v>
      </c>
      <c r="P18" s="209">
        <f t="shared" si="3"/>
        <v>11</v>
      </c>
    </row>
    <row r="19" spans="1:17" s="209" customFormat="1" ht="18" customHeight="1" x14ac:dyDescent="0.25">
      <c r="A19" s="203">
        <v>12</v>
      </c>
      <c r="B19" s="204" t="s">
        <v>266</v>
      </c>
      <c r="C19" s="203" t="s">
        <v>211</v>
      </c>
      <c r="D19" s="203" t="s">
        <v>211</v>
      </c>
      <c r="E19" s="203" t="s">
        <v>211</v>
      </c>
      <c r="F19" s="203">
        <v>8</v>
      </c>
      <c r="G19" s="203" t="s">
        <v>211</v>
      </c>
      <c r="H19" s="205" t="s">
        <v>211</v>
      </c>
      <c r="I19" s="203" t="s">
        <v>211</v>
      </c>
      <c r="J19" s="203" t="s">
        <v>211</v>
      </c>
      <c r="K19" s="203" t="s">
        <v>211</v>
      </c>
      <c r="L19" s="207">
        <f t="shared" si="2"/>
        <v>8</v>
      </c>
      <c r="M19" s="203"/>
      <c r="N19" s="208"/>
      <c r="O19" s="208">
        <f>SUM(F19)</f>
        <v>8</v>
      </c>
      <c r="P19" s="209">
        <f t="shared" si="3"/>
        <v>8</v>
      </c>
    </row>
    <row r="20" spans="1:17" s="209" customFormat="1" ht="18" customHeight="1" x14ac:dyDescent="0.25">
      <c r="A20" s="203">
        <v>13</v>
      </c>
      <c r="B20" s="204" t="s">
        <v>267</v>
      </c>
      <c r="C20" s="203" t="s">
        <v>211</v>
      </c>
      <c r="D20" s="203" t="s">
        <v>211</v>
      </c>
      <c r="E20" s="203" t="s">
        <v>211</v>
      </c>
      <c r="F20" s="203">
        <v>8</v>
      </c>
      <c r="G20" s="203" t="s">
        <v>211</v>
      </c>
      <c r="H20" s="205">
        <v>2</v>
      </c>
      <c r="I20" s="203" t="s">
        <v>211</v>
      </c>
      <c r="J20" s="203">
        <v>1</v>
      </c>
      <c r="K20" s="203" t="s">
        <v>211</v>
      </c>
      <c r="L20" s="207">
        <f t="shared" si="2"/>
        <v>11</v>
      </c>
      <c r="M20" s="203"/>
      <c r="N20" s="208"/>
      <c r="O20" s="208">
        <f>SUM(F20+H20+J20)</f>
        <v>11</v>
      </c>
      <c r="P20" s="209">
        <f t="shared" si="3"/>
        <v>10</v>
      </c>
      <c r="Q20" s="209">
        <f>SUM(O16:O20)</f>
        <v>120</v>
      </c>
    </row>
    <row r="21" spans="1:17" s="209" customFormat="1" ht="18" customHeight="1" x14ac:dyDescent="0.25">
      <c r="A21" s="203">
        <v>14</v>
      </c>
      <c r="B21" s="204" t="s">
        <v>268</v>
      </c>
      <c r="C21" s="203" t="s">
        <v>211</v>
      </c>
      <c r="D21" s="203" t="s">
        <v>211</v>
      </c>
      <c r="E21" s="203" t="s">
        <v>211</v>
      </c>
      <c r="F21" s="203">
        <v>8</v>
      </c>
      <c r="G21" s="203" t="s">
        <v>211</v>
      </c>
      <c r="H21" s="205" t="s">
        <v>211</v>
      </c>
      <c r="I21" s="203">
        <v>1</v>
      </c>
      <c r="J21" s="203" t="s">
        <v>211</v>
      </c>
      <c r="K21" s="203" t="s">
        <v>211</v>
      </c>
      <c r="L21" s="207">
        <f t="shared" si="2"/>
        <v>9</v>
      </c>
      <c r="M21" s="203"/>
      <c r="N21" s="208"/>
      <c r="O21" s="208">
        <f>SUM(F21)</f>
        <v>8</v>
      </c>
      <c r="P21" s="209">
        <f t="shared" si="3"/>
        <v>8</v>
      </c>
    </row>
    <row r="22" spans="1:17" s="209" customFormat="1" ht="18" customHeight="1" x14ac:dyDescent="0.25">
      <c r="A22" s="203">
        <v>15</v>
      </c>
      <c r="B22" s="204" t="s">
        <v>269</v>
      </c>
      <c r="C22" s="203" t="s">
        <v>211</v>
      </c>
      <c r="D22" s="203" t="s">
        <v>211</v>
      </c>
      <c r="E22" s="203" t="s">
        <v>211</v>
      </c>
      <c r="F22" s="203">
        <v>8</v>
      </c>
      <c r="G22" s="203" t="s">
        <v>211</v>
      </c>
      <c r="H22" s="205">
        <v>4</v>
      </c>
      <c r="I22" s="203" t="s">
        <v>211</v>
      </c>
      <c r="J22" s="203" t="s">
        <v>211</v>
      </c>
      <c r="K22" s="203">
        <v>3</v>
      </c>
      <c r="L22" s="207">
        <f t="shared" si="2"/>
        <v>15</v>
      </c>
      <c r="M22" s="203"/>
      <c r="N22" s="208"/>
      <c r="O22" s="208">
        <f>SUM(F22+H22)</f>
        <v>12</v>
      </c>
      <c r="P22" s="209">
        <f t="shared" si="3"/>
        <v>12</v>
      </c>
    </row>
    <row r="23" spans="1:17" s="209" customFormat="1" ht="18" customHeight="1" x14ac:dyDescent="0.25">
      <c r="A23" s="203">
        <v>16</v>
      </c>
      <c r="B23" s="204" t="s">
        <v>270</v>
      </c>
      <c r="C23" s="203" t="s">
        <v>211</v>
      </c>
      <c r="D23" s="203" t="s">
        <v>211</v>
      </c>
      <c r="E23" s="203" t="s">
        <v>211</v>
      </c>
      <c r="F23" s="203">
        <v>22</v>
      </c>
      <c r="G23" s="203" t="s">
        <v>211</v>
      </c>
      <c r="H23" s="205">
        <v>9</v>
      </c>
      <c r="I23" s="203" t="s">
        <v>211</v>
      </c>
      <c r="J23" s="203" t="s">
        <v>211</v>
      </c>
      <c r="K23" s="203" t="s">
        <v>211</v>
      </c>
      <c r="L23" s="207">
        <f t="shared" si="2"/>
        <v>31</v>
      </c>
      <c r="M23" s="203"/>
      <c r="N23" s="208"/>
      <c r="O23" s="208">
        <f>SUM(F23+H23)</f>
        <v>31</v>
      </c>
      <c r="P23" s="209">
        <f t="shared" si="3"/>
        <v>31</v>
      </c>
    </row>
    <row r="24" spans="1:17" s="209" customFormat="1" ht="18" customHeight="1" x14ac:dyDescent="0.25">
      <c r="A24" s="203">
        <v>17</v>
      </c>
      <c r="B24" s="213" t="s">
        <v>271</v>
      </c>
      <c r="C24" s="203" t="s">
        <v>211</v>
      </c>
      <c r="D24" s="203" t="s">
        <v>211</v>
      </c>
      <c r="E24" s="203" t="s">
        <v>211</v>
      </c>
      <c r="F24" s="203">
        <v>20</v>
      </c>
      <c r="G24" s="203" t="s">
        <v>211</v>
      </c>
      <c r="H24" s="205">
        <v>9</v>
      </c>
      <c r="I24" s="203" t="s">
        <v>211</v>
      </c>
      <c r="J24" s="203" t="s">
        <v>211</v>
      </c>
      <c r="K24" s="206" t="s">
        <v>211</v>
      </c>
      <c r="L24" s="207">
        <f t="shared" si="2"/>
        <v>29</v>
      </c>
      <c r="M24" s="203"/>
      <c r="N24" s="208"/>
      <c r="O24" s="208">
        <f>SUM(F24+H24)</f>
        <v>29</v>
      </c>
      <c r="P24" s="209">
        <f t="shared" si="3"/>
        <v>29</v>
      </c>
    </row>
    <row r="25" spans="1:17" s="209" customFormat="1" ht="18" customHeight="1" x14ac:dyDescent="0.25">
      <c r="A25" s="203">
        <v>18</v>
      </c>
      <c r="B25" s="204" t="s">
        <v>272</v>
      </c>
      <c r="C25" s="203" t="s">
        <v>211</v>
      </c>
      <c r="D25" s="203" t="s">
        <v>211</v>
      </c>
      <c r="E25" s="203" t="s">
        <v>211</v>
      </c>
      <c r="F25" s="203">
        <v>4</v>
      </c>
      <c r="G25" s="203" t="s">
        <v>211</v>
      </c>
      <c r="H25" s="205" t="s">
        <v>211</v>
      </c>
      <c r="I25" s="203" t="s">
        <v>211</v>
      </c>
      <c r="J25" s="203" t="s">
        <v>211</v>
      </c>
      <c r="K25" s="206" t="s">
        <v>211</v>
      </c>
      <c r="L25" s="207">
        <f t="shared" si="2"/>
        <v>4</v>
      </c>
      <c r="M25" s="203"/>
      <c r="N25" s="208"/>
      <c r="O25" s="208">
        <f>SUM(F25)</f>
        <v>4</v>
      </c>
      <c r="P25" s="209">
        <f t="shared" si="3"/>
        <v>4</v>
      </c>
    </row>
    <row r="26" spans="1:17" s="209" customFormat="1" ht="18" customHeight="1" x14ac:dyDescent="0.25">
      <c r="A26" s="203">
        <v>19</v>
      </c>
      <c r="B26" s="204" t="s">
        <v>273</v>
      </c>
      <c r="C26" s="203" t="s">
        <v>211</v>
      </c>
      <c r="D26" s="203" t="s">
        <v>211</v>
      </c>
      <c r="E26" s="203" t="s">
        <v>211</v>
      </c>
      <c r="F26" s="203">
        <v>4</v>
      </c>
      <c r="G26" s="203" t="s">
        <v>211</v>
      </c>
      <c r="H26" s="205">
        <v>2</v>
      </c>
      <c r="I26" s="203" t="s">
        <v>211</v>
      </c>
      <c r="J26" s="203" t="s">
        <v>211</v>
      </c>
      <c r="K26" s="206" t="s">
        <v>211</v>
      </c>
      <c r="L26" s="207">
        <f t="shared" si="2"/>
        <v>6</v>
      </c>
      <c r="M26" s="203"/>
      <c r="N26" s="208"/>
      <c r="O26" s="208">
        <f>SUM(F26+H26)</f>
        <v>6</v>
      </c>
      <c r="P26" s="209">
        <f t="shared" si="3"/>
        <v>6</v>
      </c>
    </row>
    <row r="27" spans="1:17" s="209" customFormat="1" ht="18" customHeight="1" x14ac:dyDescent="0.25">
      <c r="A27" s="203">
        <v>20</v>
      </c>
      <c r="B27" s="204" t="s">
        <v>274</v>
      </c>
      <c r="C27" s="203" t="s">
        <v>211</v>
      </c>
      <c r="D27" s="203" t="s">
        <v>211</v>
      </c>
      <c r="E27" s="203" t="s">
        <v>211</v>
      </c>
      <c r="F27" s="203">
        <v>2</v>
      </c>
      <c r="G27" s="203" t="s">
        <v>211</v>
      </c>
      <c r="H27" s="205">
        <v>1</v>
      </c>
      <c r="I27" s="203" t="s">
        <v>211</v>
      </c>
      <c r="J27" s="203" t="s">
        <v>211</v>
      </c>
      <c r="K27" s="206"/>
      <c r="L27" s="207">
        <f t="shared" si="2"/>
        <v>3</v>
      </c>
      <c r="M27" s="203"/>
      <c r="N27" s="208"/>
      <c r="O27" s="208">
        <f>SUM(F27+H27)</f>
        <v>3</v>
      </c>
      <c r="P27" s="209">
        <f t="shared" si="3"/>
        <v>3</v>
      </c>
    </row>
    <row r="28" spans="1:17" s="209" customFormat="1" ht="18" customHeight="1" x14ac:dyDescent="0.25">
      <c r="A28" s="203">
        <v>21</v>
      </c>
      <c r="B28" s="204" t="s">
        <v>275</v>
      </c>
      <c r="C28" s="203" t="s">
        <v>211</v>
      </c>
      <c r="D28" s="203" t="s">
        <v>211</v>
      </c>
      <c r="E28" s="203" t="s">
        <v>211</v>
      </c>
      <c r="F28" s="203">
        <v>1</v>
      </c>
      <c r="G28" s="203" t="s">
        <v>211</v>
      </c>
      <c r="H28" s="205">
        <v>5</v>
      </c>
      <c r="I28" s="203" t="s">
        <v>211</v>
      </c>
      <c r="J28" s="203" t="s">
        <v>211</v>
      </c>
      <c r="K28" s="206" t="s">
        <v>211</v>
      </c>
      <c r="L28" s="207">
        <f t="shared" si="2"/>
        <v>6</v>
      </c>
      <c r="M28" s="203"/>
      <c r="N28" s="208"/>
      <c r="O28" s="208">
        <f>SUM(F28+H28)</f>
        <v>6</v>
      </c>
      <c r="P28" s="209">
        <f t="shared" si="3"/>
        <v>6</v>
      </c>
    </row>
    <row r="29" spans="1:17" s="209" customFormat="1" ht="18" customHeight="1" x14ac:dyDescent="0.25">
      <c r="A29" s="203"/>
      <c r="B29" s="204" t="s">
        <v>276</v>
      </c>
      <c r="C29" s="203" t="s">
        <v>211</v>
      </c>
      <c r="D29" s="203" t="s">
        <v>211</v>
      </c>
      <c r="E29" s="203" t="s">
        <v>211</v>
      </c>
      <c r="F29" s="203" t="s">
        <v>211</v>
      </c>
      <c r="G29" s="203" t="s">
        <v>211</v>
      </c>
      <c r="H29" s="205" t="s">
        <v>211</v>
      </c>
      <c r="I29" s="203" t="s">
        <v>211</v>
      </c>
      <c r="J29" s="203" t="s">
        <v>211</v>
      </c>
      <c r="K29" s="206" t="s">
        <v>211</v>
      </c>
      <c r="L29" s="207">
        <f t="shared" si="2"/>
        <v>0</v>
      </c>
      <c r="M29" s="203"/>
      <c r="N29" s="208"/>
      <c r="O29" s="208"/>
    </row>
    <row r="30" spans="1:17" s="209" customFormat="1" ht="18" customHeight="1" x14ac:dyDescent="0.25">
      <c r="A30" s="203"/>
      <c r="B30" s="204" t="s">
        <v>277</v>
      </c>
      <c r="C30" s="203" t="s">
        <v>211</v>
      </c>
      <c r="D30" s="203" t="s">
        <v>211</v>
      </c>
      <c r="E30" s="203" t="s">
        <v>211</v>
      </c>
      <c r="F30" s="203" t="s">
        <v>211</v>
      </c>
      <c r="G30" s="203" t="s">
        <v>211</v>
      </c>
      <c r="H30" s="205" t="s">
        <v>211</v>
      </c>
      <c r="I30" s="203" t="s">
        <v>211</v>
      </c>
      <c r="J30" s="203" t="s">
        <v>211</v>
      </c>
      <c r="K30" s="206" t="s">
        <v>211</v>
      </c>
      <c r="L30" s="207">
        <f t="shared" si="2"/>
        <v>0</v>
      </c>
      <c r="M30" s="203"/>
      <c r="N30" s="208"/>
      <c r="O30" s="208"/>
    </row>
    <row r="31" spans="1:17" s="209" customFormat="1" ht="18" customHeight="1" x14ac:dyDescent="0.25">
      <c r="A31" s="203"/>
      <c r="B31" s="204" t="s">
        <v>278</v>
      </c>
      <c r="C31" s="203" t="s">
        <v>211</v>
      </c>
      <c r="D31" s="203" t="s">
        <v>211</v>
      </c>
      <c r="E31" s="203" t="s">
        <v>211</v>
      </c>
      <c r="F31" s="203" t="s">
        <v>211</v>
      </c>
      <c r="G31" s="203" t="s">
        <v>211</v>
      </c>
      <c r="H31" s="205" t="s">
        <v>211</v>
      </c>
      <c r="I31" s="203" t="s">
        <v>211</v>
      </c>
      <c r="J31" s="203" t="s">
        <v>211</v>
      </c>
      <c r="K31" s="206" t="s">
        <v>211</v>
      </c>
      <c r="L31" s="207">
        <f t="shared" si="2"/>
        <v>0</v>
      </c>
      <c r="M31" s="203"/>
      <c r="N31" s="208"/>
      <c r="O31" s="208"/>
    </row>
    <row r="32" spans="1:17" s="209" customFormat="1" ht="18" customHeight="1" x14ac:dyDescent="0.25">
      <c r="A32" s="203"/>
      <c r="B32" s="204" t="s">
        <v>279</v>
      </c>
      <c r="C32" s="203" t="s">
        <v>211</v>
      </c>
      <c r="D32" s="203" t="s">
        <v>211</v>
      </c>
      <c r="E32" s="203" t="s">
        <v>211</v>
      </c>
      <c r="F32" s="203" t="s">
        <v>211</v>
      </c>
      <c r="G32" s="203" t="s">
        <v>211</v>
      </c>
      <c r="H32" s="205" t="s">
        <v>211</v>
      </c>
      <c r="I32" s="203" t="s">
        <v>211</v>
      </c>
      <c r="J32" s="203" t="s">
        <v>211</v>
      </c>
      <c r="K32" s="206" t="s">
        <v>211</v>
      </c>
      <c r="L32" s="207">
        <f t="shared" si="2"/>
        <v>0</v>
      </c>
      <c r="M32" s="203"/>
      <c r="N32" s="208"/>
      <c r="O32" s="208"/>
    </row>
    <row r="33" spans="1:19" s="209" customFormat="1" ht="18" customHeight="1" x14ac:dyDescent="0.25">
      <c r="A33" s="203"/>
      <c r="B33" s="204" t="s">
        <v>280</v>
      </c>
      <c r="C33" s="203" t="s">
        <v>211</v>
      </c>
      <c r="D33" s="203" t="s">
        <v>211</v>
      </c>
      <c r="E33" s="203" t="s">
        <v>211</v>
      </c>
      <c r="F33" s="203" t="s">
        <v>211</v>
      </c>
      <c r="G33" s="203" t="s">
        <v>211</v>
      </c>
      <c r="H33" s="205" t="s">
        <v>211</v>
      </c>
      <c r="I33" s="203" t="s">
        <v>211</v>
      </c>
      <c r="J33" s="203" t="s">
        <v>211</v>
      </c>
      <c r="K33" s="206" t="s">
        <v>211</v>
      </c>
      <c r="L33" s="207">
        <f t="shared" si="2"/>
        <v>0</v>
      </c>
      <c r="M33" s="203"/>
      <c r="N33" s="208"/>
      <c r="O33" s="208"/>
    </row>
    <row r="34" spans="1:19" s="195" customFormat="1" ht="18" customHeight="1" x14ac:dyDescent="0.5">
      <c r="A34" s="386" t="s">
        <v>59</v>
      </c>
      <c r="B34" s="386"/>
      <c r="C34" s="207">
        <f t="shared" ref="C34:L34" si="4">SUM(C7:C33)</f>
        <v>53</v>
      </c>
      <c r="D34" s="207">
        <f t="shared" si="4"/>
        <v>3</v>
      </c>
      <c r="E34" s="207">
        <f t="shared" si="4"/>
        <v>325</v>
      </c>
      <c r="F34" s="207">
        <f t="shared" si="4"/>
        <v>190</v>
      </c>
      <c r="G34" s="207">
        <f t="shared" si="4"/>
        <v>9</v>
      </c>
      <c r="H34" s="207">
        <f t="shared" si="4"/>
        <v>104</v>
      </c>
      <c r="I34" s="207">
        <f t="shared" si="4"/>
        <v>3</v>
      </c>
      <c r="J34" s="207">
        <f t="shared" si="4"/>
        <v>5</v>
      </c>
      <c r="K34" s="207">
        <f t="shared" si="4"/>
        <v>3</v>
      </c>
      <c r="L34" s="207">
        <f t="shared" si="4"/>
        <v>695</v>
      </c>
      <c r="M34" s="207"/>
      <c r="N34" s="194"/>
      <c r="O34" s="194">
        <f>SUM(O7:O33)</f>
        <v>303</v>
      </c>
      <c r="P34" s="194">
        <f>SUM(P7:P31)</f>
        <v>743</v>
      </c>
      <c r="R34" s="194"/>
    </row>
    <row r="35" spans="1:19" s="195" customFormat="1" ht="18" customHeight="1" x14ac:dyDescent="0.5">
      <c r="A35" s="214"/>
      <c r="B35" s="214"/>
      <c r="C35" s="394">
        <f>SUM(C34:D34)</f>
        <v>56</v>
      </c>
      <c r="D35" s="395"/>
      <c r="E35" s="398">
        <f>SUM(E34:F34)</f>
        <v>515</v>
      </c>
      <c r="F35" s="399"/>
      <c r="G35" s="398">
        <f>SUM(G34:H34)</f>
        <v>113</v>
      </c>
      <c r="H35" s="399"/>
      <c r="I35" s="400">
        <f>SUM(I34)</f>
        <v>3</v>
      </c>
      <c r="J35" s="400">
        <f>SUM(J34)</f>
        <v>5</v>
      </c>
      <c r="K35" s="402">
        <f>SUM(K34)</f>
        <v>3</v>
      </c>
      <c r="L35" s="214"/>
      <c r="M35" s="214"/>
      <c r="N35" s="194"/>
      <c r="O35" s="194">
        <f>F34+H34+I34</f>
        <v>297</v>
      </c>
    </row>
    <row r="36" spans="1:19" s="195" customFormat="1" ht="23.25" x14ac:dyDescent="0.5">
      <c r="A36" s="194"/>
      <c r="C36" s="396"/>
      <c r="D36" s="397"/>
      <c r="E36" s="386">
        <f>SUM(E34:H34)</f>
        <v>628</v>
      </c>
      <c r="F36" s="386"/>
      <c r="G36" s="386"/>
      <c r="H36" s="386"/>
      <c r="I36" s="401"/>
      <c r="J36" s="401"/>
      <c r="K36" s="403"/>
      <c r="L36" s="194"/>
      <c r="M36" s="194"/>
      <c r="N36" s="194"/>
      <c r="O36" s="194"/>
    </row>
    <row r="37" spans="1:19" s="215" customFormat="1" ht="12" customHeight="1" x14ac:dyDescent="0.5">
      <c r="A37" s="208"/>
      <c r="C37" s="208"/>
      <c r="D37" s="208"/>
      <c r="E37" s="208"/>
      <c r="F37" s="208"/>
      <c r="G37" s="208"/>
      <c r="H37" s="216"/>
      <c r="I37" s="208"/>
      <c r="J37" s="208"/>
      <c r="K37" s="208"/>
      <c r="L37" s="194"/>
      <c r="M37" s="208"/>
      <c r="N37" s="208"/>
      <c r="O37" s="208"/>
    </row>
    <row r="38" spans="1:19" s="195" customFormat="1" ht="23.25" x14ac:dyDescent="0.5">
      <c r="A38" s="194"/>
      <c r="B38" s="207" t="s">
        <v>281</v>
      </c>
      <c r="C38" s="389" t="s">
        <v>254</v>
      </c>
      <c r="D38" s="389"/>
      <c r="E38" s="386">
        <f>SUM(C34+E34+G34+K34)</f>
        <v>390</v>
      </c>
      <c r="F38" s="386"/>
      <c r="G38" s="194"/>
      <c r="H38" s="217"/>
      <c r="I38" s="386" t="s">
        <v>72</v>
      </c>
      <c r="J38" s="386"/>
      <c r="K38" s="390"/>
      <c r="L38" s="390"/>
      <c r="M38" s="194"/>
      <c r="N38" s="194"/>
      <c r="O38" s="194"/>
      <c r="Q38" s="194" t="s">
        <v>239</v>
      </c>
      <c r="R38" s="194" t="s">
        <v>282</v>
      </c>
      <c r="S38" s="194" t="s">
        <v>283</v>
      </c>
    </row>
    <row r="39" spans="1:19" s="195" customFormat="1" ht="23.25" x14ac:dyDescent="0.5">
      <c r="A39" s="194"/>
      <c r="B39" s="207" t="s">
        <v>284</v>
      </c>
      <c r="C39" s="389" t="s">
        <v>255</v>
      </c>
      <c r="D39" s="389"/>
      <c r="E39" s="386">
        <f>SUM(D34+F34+H34+I34+J34)</f>
        <v>305</v>
      </c>
      <c r="F39" s="386"/>
      <c r="G39" s="194">
        <f>SUM(E38:F39)</f>
        <v>695</v>
      </c>
      <c r="H39" s="217"/>
      <c r="I39" s="386">
        <f>SUM(C34:K34)</f>
        <v>695</v>
      </c>
      <c r="J39" s="386"/>
      <c r="K39" s="390"/>
      <c r="L39" s="390"/>
      <c r="M39" s="194"/>
      <c r="N39" s="194"/>
      <c r="O39" s="194"/>
      <c r="P39" s="194"/>
      <c r="Q39" s="194">
        <f>SUM(C7:C11)</f>
        <v>53</v>
      </c>
      <c r="R39" s="194">
        <f>SUM(E7:E11)</f>
        <v>301</v>
      </c>
      <c r="S39" s="194">
        <f>E12+G12</f>
        <v>33</v>
      </c>
    </row>
    <row r="40" spans="1:19" s="196" customFormat="1" ht="26.25" x14ac:dyDescent="0.25">
      <c r="B40" s="386" t="s">
        <v>59</v>
      </c>
      <c r="C40" s="386"/>
      <c r="D40" s="386"/>
      <c r="E40" s="386">
        <f>SUM(E38:F39)</f>
        <v>695</v>
      </c>
      <c r="F40" s="386"/>
      <c r="H40" s="218"/>
      <c r="I40" s="387" t="s">
        <v>285</v>
      </c>
      <c r="J40" s="387"/>
      <c r="K40" s="387"/>
      <c r="P40" s="219" t="s">
        <v>286</v>
      </c>
      <c r="Q40" s="388">
        <f>SUM(Q39:R39)</f>
        <v>354</v>
      </c>
      <c r="R40" s="388"/>
      <c r="S40" s="212">
        <f>SUM(Q39:S39)</f>
        <v>387</v>
      </c>
    </row>
    <row r="41" spans="1:19" s="196" customFormat="1" ht="23.25" x14ac:dyDescent="0.45">
      <c r="A41" s="220" t="s">
        <v>287</v>
      </c>
      <c r="B41" s="221"/>
      <c r="H41" s="222"/>
      <c r="I41" s="387" t="s">
        <v>288</v>
      </c>
      <c r="J41" s="387"/>
      <c r="K41" s="387"/>
    </row>
    <row r="42" spans="1:19" s="196" customFormat="1" ht="23.25" x14ac:dyDescent="0.45">
      <c r="A42" s="223" t="s">
        <v>289</v>
      </c>
      <c r="B42" s="224"/>
      <c r="H42" s="222"/>
      <c r="J42" s="225"/>
      <c r="L42" s="226"/>
    </row>
    <row r="43" spans="1:19" s="196" customFormat="1" ht="21" x14ac:dyDescent="0.45">
      <c r="A43" s="223" t="s">
        <v>290</v>
      </c>
      <c r="B43" s="199"/>
      <c r="H43" s="222"/>
      <c r="L43" s="226"/>
    </row>
    <row r="44" spans="1:19" s="196" customFormat="1" ht="21" x14ac:dyDescent="0.45">
      <c r="A44" s="223" t="s">
        <v>291</v>
      </c>
      <c r="B44" s="197"/>
      <c r="H44" s="222"/>
      <c r="L44" s="226"/>
    </row>
    <row r="45" spans="1:19" s="196" customFormat="1" x14ac:dyDescent="0.4">
      <c r="B45" s="197"/>
      <c r="H45" s="222"/>
      <c r="L45" s="226"/>
    </row>
    <row r="46" spans="1:19" s="196" customFormat="1" x14ac:dyDescent="0.4">
      <c r="B46" s="197"/>
      <c r="H46" s="222"/>
      <c r="L46" s="226"/>
    </row>
    <row r="47" spans="1:19" s="196" customFormat="1" x14ac:dyDescent="0.4">
      <c r="B47" s="197"/>
      <c r="H47" s="222"/>
      <c r="L47" s="226"/>
    </row>
    <row r="48" spans="1:19" s="196" customFormat="1" x14ac:dyDescent="0.4">
      <c r="B48" s="197"/>
      <c r="H48" s="222"/>
      <c r="L48" s="226"/>
    </row>
    <row r="49" spans="2:12" s="196" customFormat="1" x14ac:dyDescent="0.4">
      <c r="B49" s="197"/>
      <c r="H49" s="222"/>
      <c r="L49" s="226"/>
    </row>
    <row r="50" spans="2:12" s="196" customFormat="1" x14ac:dyDescent="0.4">
      <c r="B50" s="197"/>
      <c r="H50" s="222"/>
      <c r="L50" s="226"/>
    </row>
    <row r="51" spans="2:12" s="196" customFormat="1" x14ac:dyDescent="0.4">
      <c r="B51" s="197"/>
      <c r="H51" s="222"/>
      <c r="L51" s="226"/>
    </row>
    <row r="52" spans="2:12" s="196" customFormat="1" x14ac:dyDescent="0.4">
      <c r="B52" s="197"/>
      <c r="H52" s="222"/>
      <c r="L52" s="226"/>
    </row>
    <row r="53" spans="2:12" s="196" customFormat="1" x14ac:dyDescent="0.4">
      <c r="B53" s="197"/>
      <c r="H53" s="222"/>
      <c r="L53" s="226"/>
    </row>
    <row r="54" spans="2:12" s="196" customFormat="1" x14ac:dyDescent="0.4">
      <c r="B54" s="197"/>
      <c r="H54" s="222"/>
      <c r="L54" s="226"/>
    </row>
    <row r="55" spans="2:12" s="196" customFormat="1" x14ac:dyDescent="0.4">
      <c r="B55" s="197"/>
      <c r="H55" s="222"/>
      <c r="L55" s="226"/>
    </row>
    <row r="56" spans="2:12" s="196" customFormat="1" x14ac:dyDescent="0.4">
      <c r="B56" s="197"/>
      <c r="H56" s="222"/>
      <c r="L56" s="226"/>
    </row>
    <row r="57" spans="2:12" s="196" customFormat="1" x14ac:dyDescent="0.4">
      <c r="B57" s="197"/>
      <c r="H57" s="222"/>
      <c r="L57" s="226"/>
    </row>
    <row r="58" spans="2:12" s="196" customFormat="1" x14ac:dyDescent="0.4">
      <c r="B58" s="197"/>
      <c r="H58" s="222"/>
      <c r="L58" s="226"/>
    </row>
    <row r="59" spans="2:12" s="196" customFormat="1" x14ac:dyDescent="0.4">
      <c r="B59" s="197"/>
      <c r="H59" s="222"/>
      <c r="L59" s="226"/>
    </row>
    <row r="60" spans="2:12" s="196" customFormat="1" x14ac:dyDescent="0.4">
      <c r="B60" s="197"/>
      <c r="H60" s="222"/>
      <c r="L60" s="226"/>
    </row>
    <row r="61" spans="2:12" s="196" customFormat="1" x14ac:dyDescent="0.4">
      <c r="B61" s="197"/>
      <c r="H61" s="222"/>
      <c r="L61" s="226"/>
    </row>
    <row r="62" spans="2:12" s="196" customFormat="1" x14ac:dyDescent="0.4">
      <c r="B62" s="197"/>
      <c r="H62" s="222"/>
      <c r="L62" s="226"/>
    </row>
    <row r="63" spans="2:12" s="196" customFormat="1" x14ac:dyDescent="0.4">
      <c r="B63" s="197"/>
      <c r="H63" s="222"/>
      <c r="L63" s="226"/>
    </row>
    <row r="64" spans="2:12" s="196" customFormat="1" x14ac:dyDescent="0.4">
      <c r="B64" s="197"/>
      <c r="H64" s="222"/>
      <c r="L64" s="226"/>
    </row>
    <row r="65" spans="2:12" s="196" customFormat="1" x14ac:dyDescent="0.4">
      <c r="B65" s="197"/>
      <c r="H65" s="222"/>
      <c r="L65" s="226"/>
    </row>
    <row r="66" spans="2:12" s="196" customFormat="1" x14ac:dyDescent="0.4">
      <c r="B66" s="197"/>
      <c r="H66" s="222"/>
      <c r="L66" s="226"/>
    </row>
    <row r="67" spans="2:12" s="196" customFormat="1" x14ac:dyDescent="0.4">
      <c r="B67" s="197"/>
      <c r="H67" s="222"/>
      <c r="L67" s="226"/>
    </row>
    <row r="68" spans="2:12" s="196" customFormat="1" x14ac:dyDescent="0.4">
      <c r="B68" s="197"/>
      <c r="H68" s="222"/>
      <c r="L68" s="226"/>
    </row>
    <row r="69" spans="2:12" s="196" customFormat="1" x14ac:dyDescent="0.4">
      <c r="B69" s="197"/>
      <c r="H69" s="222"/>
      <c r="L69" s="226"/>
    </row>
    <row r="70" spans="2:12" s="196" customFormat="1" x14ac:dyDescent="0.4">
      <c r="B70" s="197"/>
      <c r="H70" s="222"/>
      <c r="L70" s="226"/>
    </row>
    <row r="71" spans="2:12" s="196" customFormat="1" x14ac:dyDescent="0.4">
      <c r="B71" s="197"/>
      <c r="H71" s="222"/>
      <c r="L71" s="226"/>
    </row>
    <row r="72" spans="2:12" s="196" customFormat="1" x14ac:dyDescent="0.4">
      <c r="B72" s="197"/>
      <c r="H72" s="222"/>
      <c r="L72" s="226"/>
    </row>
    <row r="73" spans="2:12" s="196" customFormat="1" x14ac:dyDescent="0.4">
      <c r="B73" s="197"/>
      <c r="H73" s="222"/>
      <c r="L73" s="226"/>
    </row>
    <row r="74" spans="2:12" s="196" customFormat="1" x14ac:dyDescent="0.4">
      <c r="B74" s="197"/>
      <c r="H74" s="222"/>
      <c r="L74" s="226"/>
    </row>
    <row r="75" spans="2:12" s="196" customFormat="1" x14ac:dyDescent="0.4">
      <c r="B75" s="197"/>
      <c r="H75" s="222"/>
      <c r="L75" s="226"/>
    </row>
    <row r="76" spans="2:12" s="196" customFormat="1" x14ac:dyDescent="0.4">
      <c r="B76" s="197"/>
      <c r="H76" s="222"/>
      <c r="L76" s="226"/>
    </row>
    <row r="77" spans="2:12" s="196" customFormat="1" x14ac:dyDescent="0.4">
      <c r="B77" s="197"/>
      <c r="H77" s="222"/>
      <c r="L77" s="226"/>
    </row>
    <row r="78" spans="2:12" s="196" customFormat="1" x14ac:dyDescent="0.4">
      <c r="B78" s="197"/>
      <c r="H78" s="222"/>
      <c r="L78" s="226"/>
    </row>
    <row r="79" spans="2:12" s="196" customFormat="1" x14ac:dyDescent="0.4">
      <c r="B79" s="197"/>
      <c r="H79" s="222"/>
      <c r="L79" s="226"/>
    </row>
    <row r="80" spans="2:12" s="196" customFormat="1" x14ac:dyDescent="0.4">
      <c r="B80" s="197"/>
      <c r="H80" s="222"/>
      <c r="L80" s="226"/>
    </row>
    <row r="81" spans="2:12" s="196" customFormat="1" x14ac:dyDescent="0.4">
      <c r="B81" s="197"/>
      <c r="H81" s="222"/>
      <c r="L81" s="226"/>
    </row>
    <row r="82" spans="2:12" s="196" customFormat="1" x14ac:dyDescent="0.4">
      <c r="B82" s="197"/>
      <c r="H82" s="222"/>
      <c r="L82" s="226"/>
    </row>
    <row r="83" spans="2:12" s="196" customFormat="1" x14ac:dyDescent="0.4">
      <c r="B83" s="197"/>
      <c r="H83" s="222"/>
      <c r="L83" s="226"/>
    </row>
    <row r="84" spans="2:12" s="196" customFormat="1" x14ac:dyDescent="0.4">
      <c r="B84" s="197"/>
      <c r="H84" s="222"/>
      <c r="L84" s="226"/>
    </row>
    <row r="85" spans="2:12" s="196" customFormat="1" x14ac:dyDescent="0.4">
      <c r="B85" s="197"/>
      <c r="H85" s="222"/>
      <c r="L85" s="226"/>
    </row>
  </sheetData>
  <mergeCells count="42">
    <mergeCell ref="B1:M1"/>
    <mergeCell ref="A2:A6"/>
    <mergeCell ref="B2:B6"/>
    <mergeCell ref="C2:K2"/>
    <mergeCell ref="L2:L5"/>
    <mergeCell ref="M2:M5"/>
    <mergeCell ref="C3:D4"/>
    <mergeCell ref="E3:H3"/>
    <mergeCell ref="I3:I4"/>
    <mergeCell ref="J3:J6"/>
    <mergeCell ref="K3:K5"/>
    <mergeCell ref="E4:F4"/>
    <mergeCell ref="G4:H4"/>
    <mergeCell ref="C5:C6"/>
    <mergeCell ref="D5:D6"/>
    <mergeCell ref="E5:E6"/>
    <mergeCell ref="F5:F6"/>
    <mergeCell ref="G5:G6"/>
    <mergeCell ref="H5:H6"/>
    <mergeCell ref="I5:I6"/>
    <mergeCell ref="B15:M15"/>
    <mergeCell ref="A34:B34"/>
    <mergeCell ref="C35:D36"/>
    <mergeCell ref="E35:F35"/>
    <mergeCell ref="G35:H35"/>
    <mergeCell ref="I35:I36"/>
    <mergeCell ref="J35:J36"/>
    <mergeCell ref="K35:K36"/>
    <mergeCell ref="E36:H36"/>
    <mergeCell ref="C38:D38"/>
    <mergeCell ref="E38:F38"/>
    <mergeCell ref="I38:J38"/>
    <mergeCell ref="K38:L38"/>
    <mergeCell ref="C39:D39"/>
    <mergeCell ref="E39:F39"/>
    <mergeCell ref="I39:J39"/>
    <mergeCell ref="K39:L39"/>
    <mergeCell ref="B40:D40"/>
    <mergeCell ref="E40:F40"/>
    <mergeCell ref="I40:K40"/>
    <mergeCell ref="Q40:R40"/>
    <mergeCell ref="I41:K41"/>
  </mergeCells>
  <printOptions horizontalCentered="1"/>
  <pageMargins left="0" right="0" top="0.35433070866141736" bottom="0" header="0.31496062992125984" footer="0.31496062992125984"/>
  <pageSetup paperSize="9" scale="6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1222-91FF-4057-A497-DB9DFCFF538F}">
  <dimension ref="A1:AE116"/>
  <sheetViews>
    <sheetView tabSelected="1" topLeftCell="E1" zoomScale="85" zoomScaleNormal="85" workbookViewId="0">
      <pane ySplit="9" topLeftCell="A100" activePane="bottomLeft" state="frozen"/>
      <selection pane="bottomLeft" activeCell="T108" sqref="T108"/>
    </sheetView>
  </sheetViews>
  <sheetFormatPr defaultColWidth="4.81640625" defaultRowHeight="16.5" customHeight="1" x14ac:dyDescent="0.25"/>
  <cols>
    <col min="1" max="1" width="27.54296875" style="33" customWidth="1"/>
    <col min="2" max="2" width="4.81640625" style="33"/>
    <col min="3" max="3" width="5.08984375" style="33" customWidth="1"/>
    <col min="4" max="6" width="4.81640625" style="33"/>
    <col min="7" max="7" width="6.08984375" style="50" customWidth="1"/>
    <col min="8" max="10" width="4.81640625" style="33"/>
    <col min="11" max="11" width="6" style="51" customWidth="1"/>
    <col min="12" max="12" width="5.1796875" style="33" customWidth="1"/>
    <col min="13" max="16" width="4.81640625" style="33"/>
    <col min="17" max="17" width="6.1796875" style="51" customWidth="1"/>
    <col min="18" max="18" width="5.26953125" style="33" customWidth="1"/>
    <col min="19" max="19" width="5.36328125" style="33" customWidth="1"/>
    <col min="20" max="20" width="4.81640625" style="33"/>
    <col min="21" max="21" width="5.1796875" style="33" customWidth="1"/>
    <col min="22" max="22" width="4.81640625" style="33"/>
    <col min="23" max="23" width="6.1796875" style="50" customWidth="1"/>
    <col min="24" max="16384" width="4.81640625" style="33"/>
  </cols>
  <sheetData>
    <row r="1" spans="1:31" s="28" customFormat="1" ht="16.5" customHeight="1" x14ac:dyDescent="0.25">
      <c r="A1" s="436" t="s">
        <v>92</v>
      </c>
      <c r="B1" s="436"/>
      <c r="C1" s="436"/>
      <c r="D1" s="436"/>
      <c r="E1" s="436"/>
      <c r="F1" s="436"/>
      <c r="G1" s="436"/>
      <c r="H1" s="436"/>
      <c r="I1" s="436"/>
      <c r="J1" s="436"/>
      <c r="K1" s="436"/>
      <c r="L1" s="436"/>
      <c r="M1" s="436"/>
      <c r="N1" s="436"/>
      <c r="O1" s="436"/>
      <c r="P1" s="436"/>
      <c r="Q1" s="436"/>
      <c r="R1" s="436"/>
      <c r="S1" s="436"/>
      <c r="T1" s="436"/>
      <c r="U1" s="436"/>
      <c r="V1" s="436"/>
      <c r="W1" s="436"/>
      <c r="X1" s="436"/>
      <c r="Y1" s="436"/>
      <c r="Z1" s="436"/>
      <c r="AA1" s="436"/>
      <c r="AB1" s="436"/>
      <c r="AC1" s="436"/>
      <c r="AD1" s="436"/>
      <c r="AE1" s="436"/>
    </row>
    <row r="2" spans="1:31" s="28" customFormat="1" ht="16.5" customHeight="1" x14ac:dyDescent="0.25">
      <c r="A2" s="436" t="s">
        <v>292</v>
      </c>
      <c r="B2" s="436"/>
      <c r="C2" s="436"/>
      <c r="D2" s="436"/>
      <c r="E2" s="436"/>
      <c r="F2" s="436"/>
      <c r="G2" s="436"/>
      <c r="H2" s="436"/>
      <c r="I2" s="436"/>
      <c r="J2" s="436"/>
      <c r="K2" s="436"/>
      <c r="L2" s="436"/>
      <c r="M2" s="436"/>
      <c r="N2" s="436"/>
      <c r="O2" s="436"/>
      <c r="P2" s="436"/>
      <c r="Q2" s="436"/>
      <c r="R2" s="436"/>
      <c r="S2" s="436"/>
      <c r="T2" s="436"/>
      <c r="U2" s="436"/>
      <c r="V2" s="436"/>
      <c r="W2" s="436"/>
      <c r="X2" s="436"/>
      <c r="Y2" s="436"/>
      <c r="Z2" s="436"/>
      <c r="AA2" s="436"/>
      <c r="AB2" s="436"/>
      <c r="AC2" s="436"/>
      <c r="AD2" s="436"/>
      <c r="AE2" s="436"/>
    </row>
    <row r="3" spans="1:31" s="28" customFormat="1" ht="16.5" customHeight="1" x14ac:dyDescent="0.25">
      <c r="A3" s="437" t="s">
        <v>93</v>
      </c>
      <c r="B3" s="437"/>
      <c r="C3" s="437"/>
      <c r="D3" s="437"/>
      <c r="E3" s="437"/>
      <c r="F3" s="437"/>
      <c r="G3" s="437"/>
      <c r="H3" s="437"/>
      <c r="I3" s="437"/>
      <c r="J3" s="437"/>
      <c r="K3" s="437"/>
      <c r="L3" s="437"/>
      <c r="M3" s="437"/>
      <c r="N3" s="437"/>
      <c r="O3" s="437"/>
      <c r="P3" s="437"/>
      <c r="Q3" s="437"/>
      <c r="R3" s="437"/>
      <c r="S3" s="437"/>
      <c r="T3" s="437"/>
      <c r="U3" s="437"/>
      <c r="V3" s="437"/>
      <c r="W3" s="437"/>
      <c r="X3" s="437"/>
      <c r="Y3" s="437"/>
      <c r="Z3" s="437"/>
      <c r="AA3" s="437"/>
      <c r="AB3" s="437"/>
      <c r="AC3" s="437"/>
      <c r="AD3" s="437"/>
      <c r="AE3" s="437"/>
    </row>
    <row r="5" spans="1:31" s="30" customFormat="1" ht="16.5" customHeight="1" x14ac:dyDescent="0.2">
      <c r="A5" s="438" t="s">
        <v>94</v>
      </c>
      <c r="B5" s="434" t="s">
        <v>95</v>
      </c>
      <c r="C5" s="434"/>
      <c r="D5" s="440" t="s">
        <v>96</v>
      </c>
      <c r="E5" s="440"/>
      <c r="F5" s="434" t="s">
        <v>97</v>
      </c>
      <c r="G5" s="434"/>
      <c r="H5" s="440" t="s">
        <v>97</v>
      </c>
      <c r="I5" s="440"/>
      <c r="J5" s="434" t="s">
        <v>95</v>
      </c>
      <c r="K5" s="434"/>
      <c r="L5" s="440" t="s">
        <v>98</v>
      </c>
      <c r="M5" s="440"/>
      <c r="N5" s="440"/>
      <c r="O5" s="440"/>
      <c r="P5" s="434" t="s">
        <v>99</v>
      </c>
      <c r="Q5" s="434"/>
      <c r="R5" s="29" t="s">
        <v>99</v>
      </c>
      <c r="S5" s="29" t="s">
        <v>99</v>
      </c>
      <c r="T5" s="29" t="s">
        <v>100</v>
      </c>
      <c r="U5" s="29" t="s">
        <v>100</v>
      </c>
      <c r="V5" s="434" t="s">
        <v>99</v>
      </c>
      <c r="W5" s="434"/>
      <c r="X5" s="434" t="s">
        <v>101</v>
      </c>
      <c r="Y5" s="434"/>
      <c r="Z5" s="434"/>
      <c r="AA5" s="434"/>
      <c r="AB5" s="434" t="s">
        <v>102</v>
      </c>
      <c r="AC5" s="434"/>
      <c r="AD5" s="434" t="s">
        <v>103</v>
      </c>
      <c r="AE5" s="435"/>
    </row>
    <row r="6" spans="1:31" s="30" customFormat="1" ht="16.5" customHeight="1" x14ac:dyDescent="0.2">
      <c r="A6" s="439"/>
      <c r="B6" s="429" t="s">
        <v>104</v>
      </c>
      <c r="C6" s="429"/>
      <c r="D6" s="432" t="s">
        <v>105</v>
      </c>
      <c r="E6" s="432"/>
      <c r="F6" s="429" t="s">
        <v>106</v>
      </c>
      <c r="G6" s="429"/>
      <c r="H6" s="432" t="s">
        <v>106</v>
      </c>
      <c r="I6" s="432"/>
      <c r="J6" s="429" t="s">
        <v>107</v>
      </c>
      <c r="K6" s="429"/>
      <c r="L6" s="432"/>
      <c r="M6" s="432"/>
      <c r="N6" s="432"/>
      <c r="O6" s="432"/>
      <c r="P6" s="429" t="s">
        <v>108</v>
      </c>
      <c r="Q6" s="429"/>
      <c r="R6" s="31" t="s">
        <v>109</v>
      </c>
      <c r="S6" s="31" t="s">
        <v>110</v>
      </c>
      <c r="T6" s="31" t="s">
        <v>111</v>
      </c>
      <c r="U6" s="31" t="s">
        <v>112</v>
      </c>
      <c r="V6" s="429" t="s">
        <v>113</v>
      </c>
      <c r="W6" s="429"/>
      <c r="X6" s="429"/>
      <c r="Y6" s="429"/>
      <c r="Z6" s="429"/>
      <c r="AA6" s="429"/>
      <c r="AB6" s="429"/>
      <c r="AC6" s="429"/>
      <c r="AD6" s="429"/>
      <c r="AE6" s="430"/>
    </row>
    <row r="7" spans="1:31" s="30" customFormat="1" ht="16.5" customHeight="1" x14ac:dyDescent="0.2">
      <c r="A7" s="439"/>
      <c r="B7" s="429" t="s">
        <v>105</v>
      </c>
      <c r="C7" s="429"/>
      <c r="D7" s="432"/>
      <c r="E7" s="432"/>
      <c r="F7" s="429" t="s">
        <v>114</v>
      </c>
      <c r="G7" s="429"/>
      <c r="H7" s="432"/>
      <c r="I7" s="432"/>
      <c r="J7" s="429" t="s">
        <v>114</v>
      </c>
      <c r="K7" s="429"/>
      <c r="L7" s="432"/>
      <c r="M7" s="432"/>
      <c r="N7" s="432"/>
      <c r="O7" s="432"/>
      <c r="P7" s="429" t="s">
        <v>115</v>
      </c>
      <c r="Q7" s="429"/>
      <c r="R7" s="31"/>
      <c r="S7" s="31" t="s">
        <v>109</v>
      </c>
      <c r="T7" s="31" t="s">
        <v>116</v>
      </c>
      <c r="U7" s="31" t="s">
        <v>117</v>
      </c>
      <c r="V7" s="429" t="s">
        <v>118</v>
      </c>
      <c r="W7" s="429"/>
      <c r="X7" s="429"/>
      <c r="Y7" s="429"/>
      <c r="Z7" s="429"/>
      <c r="AA7" s="429"/>
      <c r="AB7" s="429"/>
      <c r="AC7" s="429"/>
      <c r="AD7" s="429"/>
      <c r="AE7" s="430"/>
    </row>
    <row r="8" spans="1:31" s="30" customFormat="1" ht="16.5" customHeight="1" x14ac:dyDescent="0.2">
      <c r="A8" s="439"/>
      <c r="B8" s="429" t="s">
        <v>62</v>
      </c>
      <c r="C8" s="429" t="s">
        <v>119</v>
      </c>
      <c r="D8" s="432" t="s">
        <v>120</v>
      </c>
      <c r="E8" s="432" t="s">
        <v>121</v>
      </c>
      <c r="F8" s="429" t="s">
        <v>62</v>
      </c>
      <c r="G8" s="433" t="s">
        <v>119</v>
      </c>
      <c r="H8" s="432" t="s">
        <v>120</v>
      </c>
      <c r="I8" s="432" t="s">
        <v>121</v>
      </c>
      <c r="J8" s="429" t="s">
        <v>62</v>
      </c>
      <c r="K8" s="433" t="s">
        <v>119</v>
      </c>
      <c r="L8" s="32" t="s">
        <v>122</v>
      </c>
      <c r="M8" s="32" t="s">
        <v>123</v>
      </c>
      <c r="N8" s="32" t="s">
        <v>124</v>
      </c>
      <c r="O8" s="32" t="s">
        <v>125</v>
      </c>
      <c r="P8" s="429" t="s">
        <v>62</v>
      </c>
      <c r="Q8" s="433" t="s">
        <v>119</v>
      </c>
      <c r="R8" s="31"/>
      <c r="S8" s="31"/>
      <c r="T8" s="31"/>
      <c r="U8" s="31"/>
      <c r="V8" s="429" t="s">
        <v>62</v>
      </c>
      <c r="W8" s="431" t="s">
        <v>119</v>
      </c>
      <c r="X8" s="429" t="s">
        <v>126</v>
      </c>
      <c r="Y8" s="429" t="s">
        <v>127</v>
      </c>
      <c r="Z8" s="429" t="s">
        <v>128</v>
      </c>
      <c r="AA8" s="429" t="s">
        <v>129</v>
      </c>
      <c r="AB8" s="429" t="s">
        <v>130</v>
      </c>
      <c r="AC8" s="429" t="s">
        <v>131</v>
      </c>
      <c r="AD8" s="429" t="s">
        <v>132</v>
      </c>
      <c r="AE8" s="430" t="s">
        <v>133</v>
      </c>
    </row>
    <row r="9" spans="1:31" s="30" customFormat="1" ht="16.5" customHeight="1" x14ac:dyDescent="0.2">
      <c r="A9" s="439"/>
      <c r="B9" s="429"/>
      <c r="C9" s="429"/>
      <c r="D9" s="432"/>
      <c r="E9" s="432"/>
      <c r="F9" s="429"/>
      <c r="G9" s="433"/>
      <c r="H9" s="432"/>
      <c r="I9" s="432"/>
      <c r="J9" s="429"/>
      <c r="K9" s="433"/>
      <c r="L9" s="32" t="s">
        <v>123</v>
      </c>
      <c r="M9" s="32" t="s">
        <v>134</v>
      </c>
      <c r="N9" s="32" t="s">
        <v>128</v>
      </c>
      <c r="O9" s="32" t="s">
        <v>135</v>
      </c>
      <c r="P9" s="429"/>
      <c r="Q9" s="433"/>
      <c r="R9" s="31"/>
      <c r="S9" s="31"/>
      <c r="T9" s="31"/>
      <c r="U9" s="31"/>
      <c r="V9" s="429"/>
      <c r="W9" s="431"/>
      <c r="X9" s="429"/>
      <c r="Y9" s="429"/>
      <c r="Z9" s="429"/>
      <c r="AA9" s="429"/>
      <c r="AB9" s="429"/>
      <c r="AC9" s="429"/>
      <c r="AD9" s="429"/>
      <c r="AE9" s="430"/>
    </row>
    <row r="10" spans="1:31" ht="16.5" customHeight="1" x14ac:dyDescent="0.2">
      <c r="A10" s="420" t="s">
        <v>52</v>
      </c>
      <c r="B10" s="421"/>
      <c r="C10" s="421"/>
      <c r="D10" s="421"/>
      <c r="E10" s="421"/>
      <c r="F10" s="421"/>
      <c r="G10" s="421"/>
      <c r="H10" s="421"/>
      <c r="I10" s="421"/>
      <c r="J10" s="421"/>
      <c r="K10" s="421"/>
      <c r="L10" s="421"/>
      <c r="M10" s="421"/>
      <c r="N10" s="421"/>
      <c r="O10" s="421"/>
      <c r="P10" s="421"/>
      <c r="Q10" s="421"/>
      <c r="R10" s="421"/>
      <c r="S10" s="421"/>
      <c r="T10" s="421"/>
      <c r="U10" s="421"/>
      <c r="V10" s="421"/>
      <c r="W10" s="421"/>
      <c r="X10" s="421"/>
      <c r="Y10" s="421"/>
      <c r="Z10" s="421"/>
      <c r="AA10" s="421"/>
      <c r="AB10" s="421"/>
      <c r="AC10" s="421"/>
      <c r="AD10" s="421"/>
      <c r="AE10" s="422"/>
    </row>
    <row r="11" spans="1:31" customFormat="1" ht="16.5" customHeight="1" x14ac:dyDescent="0.25">
      <c r="A11" s="228" t="s">
        <v>136</v>
      </c>
      <c r="B11" s="229">
        <v>1</v>
      </c>
      <c r="C11" s="230">
        <v>1</v>
      </c>
      <c r="D11" s="231">
        <v>1</v>
      </c>
      <c r="E11" s="231">
        <v>0</v>
      </c>
      <c r="F11" s="229">
        <v>0</v>
      </c>
      <c r="G11" s="230">
        <v>0</v>
      </c>
      <c r="H11" s="231">
        <v>0</v>
      </c>
      <c r="I11" s="231">
        <v>0</v>
      </c>
      <c r="J11" s="229">
        <v>0</v>
      </c>
      <c r="K11" s="230">
        <v>0</v>
      </c>
      <c r="L11" s="231">
        <v>0</v>
      </c>
      <c r="M11" s="231">
        <v>0</v>
      </c>
      <c r="N11" s="231">
        <v>0</v>
      </c>
      <c r="O11" s="231">
        <v>0</v>
      </c>
      <c r="P11" s="229">
        <v>0</v>
      </c>
      <c r="Q11" s="230">
        <v>0</v>
      </c>
      <c r="R11" s="232">
        <v>0</v>
      </c>
      <c r="S11" s="232">
        <v>0</v>
      </c>
      <c r="T11" s="232">
        <v>0</v>
      </c>
      <c r="U11" s="232">
        <v>0</v>
      </c>
      <c r="V11" s="229">
        <v>0</v>
      </c>
      <c r="W11" s="230">
        <v>0</v>
      </c>
      <c r="X11" s="232">
        <v>0</v>
      </c>
      <c r="Y11" s="232">
        <v>0</v>
      </c>
      <c r="Z11" s="232">
        <v>0</v>
      </c>
      <c r="AA11" s="232">
        <v>0</v>
      </c>
      <c r="AB11" s="232">
        <v>0</v>
      </c>
      <c r="AC11" s="232">
        <v>0</v>
      </c>
      <c r="AD11" s="232">
        <v>0</v>
      </c>
      <c r="AE11" s="233">
        <v>0</v>
      </c>
    </row>
    <row r="12" spans="1:31" customFormat="1" ht="16.5" customHeight="1" x14ac:dyDescent="0.25">
      <c r="A12" s="228" t="s">
        <v>20</v>
      </c>
      <c r="B12" s="229">
        <v>8</v>
      </c>
      <c r="C12" s="230">
        <v>1</v>
      </c>
      <c r="D12" s="231">
        <v>8</v>
      </c>
      <c r="E12" s="231">
        <v>0</v>
      </c>
      <c r="F12" s="229">
        <v>7</v>
      </c>
      <c r="G12" s="234">
        <v>0.875</v>
      </c>
      <c r="H12" s="231">
        <v>7</v>
      </c>
      <c r="I12" s="231">
        <v>0</v>
      </c>
      <c r="J12" s="229">
        <v>5</v>
      </c>
      <c r="K12" s="234">
        <v>0.71419999999999995</v>
      </c>
      <c r="L12" s="231">
        <v>0</v>
      </c>
      <c r="M12" s="231">
        <v>3</v>
      </c>
      <c r="N12" s="231">
        <v>1</v>
      </c>
      <c r="O12" s="231">
        <v>1</v>
      </c>
      <c r="P12" s="229">
        <v>2</v>
      </c>
      <c r="Q12" s="234">
        <v>0.28570000000000001</v>
      </c>
      <c r="R12" s="232">
        <v>0</v>
      </c>
      <c r="S12" s="232">
        <v>7</v>
      </c>
      <c r="T12" s="232">
        <v>0</v>
      </c>
      <c r="U12" s="232">
        <v>0</v>
      </c>
      <c r="V12" s="229">
        <v>5</v>
      </c>
      <c r="W12" s="230">
        <v>1</v>
      </c>
      <c r="X12" s="232">
        <v>4</v>
      </c>
      <c r="Y12" s="232">
        <v>0</v>
      </c>
      <c r="Z12" s="232">
        <v>1</v>
      </c>
      <c r="AA12" s="232">
        <v>0</v>
      </c>
      <c r="AB12" s="232">
        <v>4</v>
      </c>
      <c r="AC12" s="232">
        <v>1</v>
      </c>
      <c r="AD12" s="232">
        <v>2</v>
      </c>
      <c r="AE12" s="233">
        <v>3</v>
      </c>
    </row>
    <row r="13" spans="1:31" customFormat="1" ht="16.5" customHeight="1" x14ac:dyDescent="0.25">
      <c r="A13" s="228" t="s">
        <v>6</v>
      </c>
      <c r="B13" s="229">
        <v>11</v>
      </c>
      <c r="C13" s="230">
        <v>1</v>
      </c>
      <c r="D13" s="231">
        <v>11</v>
      </c>
      <c r="E13" s="231">
        <v>0</v>
      </c>
      <c r="F13" s="229">
        <v>8</v>
      </c>
      <c r="G13" s="234">
        <v>0.72719999999999996</v>
      </c>
      <c r="H13" s="231">
        <v>8</v>
      </c>
      <c r="I13" s="231">
        <v>0</v>
      </c>
      <c r="J13" s="229">
        <v>4</v>
      </c>
      <c r="K13" s="230">
        <v>0.5</v>
      </c>
      <c r="L13" s="231">
        <v>0</v>
      </c>
      <c r="M13" s="231">
        <v>2</v>
      </c>
      <c r="N13" s="231">
        <v>1</v>
      </c>
      <c r="O13" s="231">
        <v>1</v>
      </c>
      <c r="P13" s="229">
        <v>4</v>
      </c>
      <c r="Q13" s="230">
        <v>0.5</v>
      </c>
      <c r="R13" s="232">
        <v>1</v>
      </c>
      <c r="S13" s="232">
        <v>7</v>
      </c>
      <c r="T13" s="232">
        <v>0</v>
      </c>
      <c r="U13" s="232">
        <v>0</v>
      </c>
      <c r="V13" s="229">
        <v>3</v>
      </c>
      <c r="W13" s="230">
        <v>0.75</v>
      </c>
      <c r="X13" s="232">
        <v>1</v>
      </c>
      <c r="Y13" s="232">
        <v>1</v>
      </c>
      <c r="Z13" s="232">
        <v>1</v>
      </c>
      <c r="AA13" s="232">
        <v>0</v>
      </c>
      <c r="AB13" s="232">
        <v>4</v>
      </c>
      <c r="AC13" s="232">
        <v>1</v>
      </c>
      <c r="AD13" s="232">
        <v>2</v>
      </c>
      <c r="AE13" s="233">
        <v>3</v>
      </c>
    </row>
    <row r="14" spans="1:31" customFormat="1" ht="16.5" customHeight="1" x14ac:dyDescent="0.25">
      <c r="A14" s="228" t="s">
        <v>1</v>
      </c>
      <c r="B14" s="229">
        <v>47</v>
      </c>
      <c r="C14" s="230">
        <v>1</v>
      </c>
      <c r="D14" s="231">
        <v>16</v>
      </c>
      <c r="E14" s="231">
        <v>31</v>
      </c>
      <c r="F14" s="229">
        <v>38</v>
      </c>
      <c r="G14" s="234">
        <v>0.8085</v>
      </c>
      <c r="H14" s="231">
        <v>14</v>
      </c>
      <c r="I14" s="231">
        <v>24</v>
      </c>
      <c r="J14" s="229">
        <v>36</v>
      </c>
      <c r="K14" s="234">
        <v>0.94730000000000003</v>
      </c>
      <c r="L14" s="231">
        <v>7</v>
      </c>
      <c r="M14" s="231">
        <v>7</v>
      </c>
      <c r="N14" s="231">
        <v>1</v>
      </c>
      <c r="O14" s="231">
        <v>19</v>
      </c>
      <c r="P14" s="229">
        <v>1</v>
      </c>
      <c r="Q14" s="234">
        <v>2.63E-2</v>
      </c>
      <c r="R14" s="232">
        <v>0</v>
      </c>
      <c r="S14" s="232">
        <v>37</v>
      </c>
      <c r="T14" s="232">
        <v>3</v>
      </c>
      <c r="U14" s="232">
        <v>0</v>
      </c>
      <c r="V14" s="229">
        <v>25</v>
      </c>
      <c r="W14" s="234">
        <v>0.69440000000000002</v>
      </c>
      <c r="X14" s="232">
        <v>15</v>
      </c>
      <c r="Y14" s="232">
        <v>18</v>
      </c>
      <c r="Z14" s="232">
        <v>1</v>
      </c>
      <c r="AA14" s="232">
        <v>0</v>
      </c>
      <c r="AB14" s="232">
        <v>33</v>
      </c>
      <c r="AC14" s="232">
        <v>2</v>
      </c>
      <c r="AD14" s="232">
        <v>24</v>
      </c>
      <c r="AE14" s="233">
        <v>11</v>
      </c>
    </row>
    <row r="15" spans="1:31" customFormat="1" ht="16.5" customHeight="1" x14ac:dyDescent="0.25">
      <c r="A15" s="228" t="s">
        <v>15</v>
      </c>
      <c r="B15" s="229">
        <v>49</v>
      </c>
      <c r="C15" s="230">
        <v>1</v>
      </c>
      <c r="D15" s="231">
        <v>27</v>
      </c>
      <c r="E15" s="231">
        <v>22</v>
      </c>
      <c r="F15" s="229">
        <v>39</v>
      </c>
      <c r="G15" s="234">
        <v>0.79590000000000005</v>
      </c>
      <c r="H15" s="231">
        <v>23</v>
      </c>
      <c r="I15" s="231">
        <v>16</v>
      </c>
      <c r="J15" s="229">
        <v>28</v>
      </c>
      <c r="K15" s="234">
        <v>0.71789999999999998</v>
      </c>
      <c r="L15" s="231">
        <v>4</v>
      </c>
      <c r="M15" s="231">
        <v>6</v>
      </c>
      <c r="N15" s="231">
        <v>0</v>
      </c>
      <c r="O15" s="231">
        <v>17</v>
      </c>
      <c r="P15" s="229">
        <v>11</v>
      </c>
      <c r="Q15" s="234">
        <v>0.28199999999999997</v>
      </c>
      <c r="R15" s="232">
        <v>1</v>
      </c>
      <c r="S15" s="232">
        <v>38</v>
      </c>
      <c r="T15" s="232">
        <v>3</v>
      </c>
      <c r="U15" s="232">
        <v>0</v>
      </c>
      <c r="V15" s="229">
        <v>17</v>
      </c>
      <c r="W15" s="234">
        <v>0.60709999999999997</v>
      </c>
      <c r="X15" s="232">
        <v>10</v>
      </c>
      <c r="Y15" s="232">
        <v>14</v>
      </c>
      <c r="Z15" s="232">
        <v>1</v>
      </c>
      <c r="AA15" s="232">
        <v>0</v>
      </c>
      <c r="AB15" s="232">
        <v>27</v>
      </c>
      <c r="AC15" s="232">
        <v>0</v>
      </c>
      <c r="AD15" s="232">
        <v>15</v>
      </c>
      <c r="AE15" s="233">
        <v>12</v>
      </c>
    </row>
    <row r="16" spans="1:31" customFormat="1" ht="16.5" customHeight="1" x14ac:dyDescent="0.25">
      <c r="A16" s="228" t="s">
        <v>137</v>
      </c>
      <c r="B16" s="229">
        <v>5</v>
      </c>
      <c r="C16" s="230">
        <v>1</v>
      </c>
      <c r="D16" s="231">
        <v>5</v>
      </c>
      <c r="E16" s="231">
        <v>0</v>
      </c>
      <c r="F16" s="229">
        <v>4</v>
      </c>
      <c r="G16" s="230">
        <v>0.8</v>
      </c>
      <c r="H16" s="231">
        <v>4</v>
      </c>
      <c r="I16" s="231">
        <v>0</v>
      </c>
      <c r="J16" s="229">
        <v>4</v>
      </c>
      <c r="K16" s="230">
        <v>1</v>
      </c>
      <c r="L16" s="231">
        <v>2</v>
      </c>
      <c r="M16" s="231">
        <v>1</v>
      </c>
      <c r="N16" s="231">
        <v>1</v>
      </c>
      <c r="O16" s="231">
        <v>0</v>
      </c>
      <c r="P16" s="229">
        <v>0</v>
      </c>
      <c r="Q16" s="230">
        <v>0</v>
      </c>
      <c r="R16" s="232">
        <v>2</v>
      </c>
      <c r="S16" s="232">
        <v>2</v>
      </c>
      <c r="T16" s="232">
        <v>2</v>
      </c>
      <c r="U16" s="232">
        <v>2</v>
      </c>
      <c r="V16" s="229">
        <v>4</v>
      </c>
      <c r="W16" s="230">
        <v>1</v>
      </c>
      <c r="X16" s="232">
        <v>2</v>
      </c>
      <c r="Y16" s="232">
        <v>1</v>
      </c>
      <c r="Z16" s="232">
        <v>1</v>
      </c>
      <c r="AA16" s="232">
        <v>0</v>
      </c>
      <c r="AB16" s="232">
        <v>3</v>
      </c>
      <c r="AC16" s="232">
        <v>1</v>
      </c>
      <c r="AD16" s="232">
        <v>3</v>
      </c>
      <c r="AE16" s="233">
        <v>1</v>
      </c>
    </row>
    <row r="17" spans="1:31" customFormat="1" ht="16.5" customHeight="1" x14ac:dyDescent="0.25">
      <c r="A17" s="228" t="s">
        <v>75</v>
      </c>
      <c r="B17" s="229">
        <v>7</v>
      </c>
      <c r="C17" s="230">
        <v>1</v>
      </c>
      <c r="D17" s="231">
        <v>7</v>
      </c>
      <c r="E17" s="231">
        <v>0</v>
      </c>
      <c r="F17" s="229">
        <v>5</v>
      </c>
      <c r="G17" s="234">
        <v>0.71419999999999995</v>
      </c>
      <c r="H17" s="231">
        <v>5</v>
      </c>
      <c r="I17" s="231">
        <v>0</v>
      </c>
      <c r="J17" s="229">
        <v>5</v>
      </c>
      <c r="K17" s="230">
        <v>1</v>
      </c>
      <c r="L17" s="231">
        <v>3</v>
      </c>
      <c r="M17" s="231">
        <v>2</v>
      </c>
      <c r="N17" s="231">
        <v>0</v>
      </c>
      <c r="O17" s="231">
        <v>0</v>
      </c>
      <c r="P17" s="229">
        <v>0</v>
      </c>
      <c r="Q17" s="230">
        <v>0</v>
      </c>
      <c r="R17" s="232">
        <v>0</v>
      </c>
      <c r="S17" s="232">
        <v>5</v>
      </c>
      <c r="T17" s="232">
        <v>0</v>
      </c>
      <c r="U17" s="232">
        <v>0</v>
      </c>
      <c r="V17" s="229">
        <v>5</v>
      </c>
      <c r="W17" s="230">
        <v>1</v>
      </c>
      <c r="X17" s="232">
        <v>3</v>
      </c>
      <c r="Y17" s="232">
        <v>1</v>
      </c>
      <c r="Z17" s="232">
        <v>0</v>
      </c>
      <c r="AA17" s="232">
        <v>0</v>
      </c>
      <c r="AB17" s="232">
        <v>4</v>
      </c>
      <c r="AC17" s="232">
        <v>1</v>
      </c>
      <c r="AD17" s="232">
        <v>0</v>
      </c>
      <c r="AE17" s="233">
        <v>5</v>
      </c>
    </row>
    <row r="18" spans="1:31" customFormat="1" ht="16.5" customHeight="1" x14ac:dyDescent="0.25">
      <c r="A18" s="228" t="s">
        <v>16</v>
      </c>
      <c r="B18" s="229">
        <v>31</v>
      </c>
      <c r="C18" s="230">
        <v>1</v>
      </c>
      <c r="D18" s="231">
        <v>31</v>
      </c>
      <c r="E18" s="231">
        <v>0</v>
      </c>
      <c r="F18" s="229">
        <v>28</v>
      </c>
      <c r="G18" s="234">
        <v>0.9032</v>
      </c>
      <c r="H18" s="231">
        <v>28</v>
      </c>
      <c r="I18" s="231">
        <v>0</v>
      </c>
      <c r="J18" s="229">
        <v>22</v>
      </c>
      <c r="K18" s="234">
        <v>0.78569999999999995</v>
      </c>
      <c r="L18" s="231">
        <v>8</v>
      </c>
      <c r="M18" s="231">
        <v>8</v>
      </c>
      <c r="N18" s="231">
        <v>1</v>
      </c>
      <c r="O18" s="231">
        <v>5</v>
      </c>
      <c r="P18" s="229">
        <v>6</v>
      </c>
      <c r="Q18" s="234">
        <v>0.2142</v>
      </c>
      <c r="R18" s="232">
        <v>0</v>
      </c>
      <c r="S18" s="232">
        <v>28</v>
      </c>
      <c r="T18" s="232">
        <v>1</v>
      </c>
      <c r="U18" s="232">
        <v>2</v>
      </c>
      <c r="V18" s="229">
        <v>16</v>
      </c>
      <c r="W18" s="234">
        <v>0.72719999999999996</v>
      </c>
      <c r="X18" s="232">
        <v>21</v>
      </c>
      <c r="Y18" s="232">
        <v>0</v>
      </c>
      <c r="Z18" s="232">
        <v>1</v>
      </c>
      <c r="AA18" s="232">
        <v>0</v>
      </c>
      <c r="AB18" s="232">
        <v>20</v>
      </c>
      <c r="AC18" s="232">
        <v>2</v>
      </c>
      <c r="AD18" s="232">
        <v>14</v>
      </c>
      <c r="AE18" s="233">
        <v>8</v>
      </c>
    </row>
    <row r="19" spans="1:31" customFormat="1" ht="16.5" customHeight="1" x14ac:dyDescent="0.25">
      <c r="A19" s="228" t="s">
        <v>7</v>
      </c>
      <c r="B19" s="229">
        <v>48</v>
      </c>
      <c r="C19" s="230">
        <v>1</v>
      </c>
      <c r="D19" s="231">
        <v>48</v>
      </c>
      <c r="E19" s="231">
        <v>0</v>
      </c>
      <c r="F19" s="229">
        <v>39</v>
      </c>
      <c r="G19" s="234">
        <v>0.8125</v>
      </c>
      <c r="H19" s="231">
        <v>39</v>
      </c>
      <c r="I19" s="231">
        <v>0</v>
      </c>
      <c r="J19" s="229">
        <v>24</v>
      </c>
      <c r="K19" s="234">
        <v>0.61529999999999996</v>
      </c>
      <c r="L19" s="231">
        <v>5</v>
      </c>
      <c r="M19" s="231">
        <v>15</v>
      </c>
      <c r="N19" s="231">
        <v>2</v>
      </c>
      <c r="O19" s="231">
        <v>2</v>
      </c>
      <c r="P19" s="229">
        <v>15</v>
      </c>
      <c r="Q19" s="234">
        <v>0.3846</v>
      </c>
      <c r="R19" s="232">
        <v>1</v>
      </c>
      <c r="S19" s="232">
        <v>38</v>
      </c>
      <c r="T19" s="232">
        <v>3</v>
      </c>
      <c r="U19" s="232">
        <v>0</v>
      </c>
      <c r="V19" s="229">
        <v>16</v>
      </c>
      <c r="W19" s="234">
        <v>0.66659999999999997</v>
      </c>
      <c r="X19" s="232">
        <v>17</v>
      </c>
      <c r="Y19" s="232">
        <v>2</v>
      </c>
      <c r="Z19" s="232">
        <v>2</v>
      </c>
      <c r="AA19" s="232">
        <v>0</v>
      </c>
      <c r="AB19" s="232">
        <v>22</v>
      </c>
      <c r="AC19" s="232">
        <v>3</v>
      </c>
      <c r="AD19" s="232">
        <v>14</v>
      </c>
      <c r="AE19" s="233">
        <v>11</v>
      </c>
    </row>
    <row r="20" spans="1:31" customFormat="1" ht="16.5" customHeight="1" x14ac:dyDescent="0.25">
      <c r="A20" s="228" t="s">
        <v>293</v>
      </c>
      <c r="B20" s="229">
        <v>1</v>
      </c>
      <c r="C20" s="230">
        <v>1</v>
      </c>
      <c r="D20" s="231">
        <v>1</v>
      </c>
      <c r="E20" s="231">
        <v>0</v>
      </c>
      <c r="F20" s="229">
        <v>0</v>
      </c>
      <c r="G20" s="230">
        <v>0</v>
      </c>
      <c r="H20" s="231">
        <v>0</v>
      </c>
      <c r="I20" s="231">
        <v>0</v>
      </c>
      <c r="J20" s="229">
        <v>0</v>
      </c>
      <c r="K20" s="230">
        <v>0</v>
      </c>
      <c r="L20" s="231">
        <v>0</v>
      </c>
      <c r="M20" s="231">
        <v>0</v>
      </c>
      <c r="N20" s="231">
        <v>0</v>
      </c>
      <c r="O20" s="231">
        <v>0</v>
      </c>
      <c r="P20" s="229">
        <v>0</v>
      </c>
      <c r="Q20" s="230">
        <v>0</v>
      </c>
      <c r="R20" s="232">
        <v>0</v>
      </c>
      <c r="S20" s="232">
        <v>0</v>
      </c>
      <c r="T20" s="232">
        <v>0</v>
      </c>
      <c r="U20" s="232">
        <v>0</v>
      </c>
      <c r="V20" s="229">
        <v>0</v>
      </c>
      <c r="W20" s="230">
        <v>0</v>
      </c>
      <c r="X20" s="232">
        <v>0</v>
      </c>
      <c r="Y20" s="232">
        <v>0</v>
      </c>
      <c r="Z20" s="232">
        <v>0</v>
      </c>
      <c r="AA20" s="232">
        <v>0</v>
      </c>
      <c r="AB20" s="232">
        <v>0</v>
      </c>
      <c r="AC20" s="232">
        <v>0</v>
      </c>
      <c r="AD20" s="232">
        <v>0</v>
      </c>
      <c r="AE20" s="233">
        <v>0</v>
      </c>
    </row>
    <row r="21" spans="1:31" customFormat="1" ht="16.5" customHeight="1" x14ac:dyDescent="0.25">
      <c r="A21" s="228" t="s">
        <v>76</v>
      </c>
      <c r="B21" s="229">
        <v>2</v>
      </c>
      <c r="C21" s="230">
        <v>1</v>
      </c>
      <c r="D21" s="231">
        <v>2</v>
      </c>
      <c r="E21" s="231">
        <v>0</v>
      </c>
      <c r="F21" s="229">
        <v>1</v>
      </c>
      <c r="G21" s="230">
        <v>0.5</v>
      </c>
      <c r="H21" s="231">
        <v>1</v>
      </c>
      <c r="I21" s="231">
        <v>0</v>
      </c>
      <c r="J21" s="229">
        <v>1</v>
      </c>
      <c r="K21" s="230">
        <v>1</v>
      </c>
      <c r="L21" s="231">
        <v>0</v>
      </c>
      <c r="M21" s="231">
        <v>1</v>
      </c>
      <c r="N21" s="231">
        <v>0</v>
      </c>
      <c r="O21" s="231">
        <v>0</v>
      </c>
      <c r="P21" s="229">
        <v>0</v>
      </c>
      <c r="Q21" s="230">
        <v>0</v>
      </c>
      <c r="R21" s="232">
        <v>0</v>
      </c>
      <c r="S21" s="232">
        <v>1</v>
      </c>
      <c r="T21" s="232">
        <v>0</v>
      </c>
      <c r="U21" s="232">
        <v>0</v>
      </c>
      <c r="V21" s="229">
        <v>1</v>
      </c>
      <c r="W21" s="230">
        <v>1</v>
      </c>
      <c r="X21" s="232">
        <v>1</v>
      </c>
      <c r="Y21" s="232">
        <v>0</v>
      </c>
      <c r="Z21" s="232">
        <v>0</v>
      </c>
      <c r="AA21" s="232">
        <v>0</v>
      </c>
      <c r="AB21" s="232">
        <v>1</v>
      </c>
      <c r="AC21" s="232">
        <v>0</v>
      </c>
      <c r="AD21" s="232">
        <v>0</v>
      </c>
      <c r="AE21" s="233">
        <v>1</v>
      </c>
    </row>
    <row r="22" spans="1:31" customFormat="1" ht="16.5" customHeight="1" x14ac:dyDescent="0.25">
      <c r="A22" s="228" t="s">
        <v>39</v>
      </c>
      <c r="B22" s="229">
        <v>11</v>
      </c>
      <c r="C22" s="230">
        <v>1</v>
      </c>
      <c r="D22" s="231">
        <v>11</v>
      </c>
      <c r="E22" s="231">
        <v>0</v>
      </c>
      <c r="F22" s="229">
        <v>10</v>
      </c>
      <c r="G22" s="234">
        <v>0.90900000000000003</v>
      </c>
      <c r="H22" s="231">
        <v>10</v>
      </c>
      <c r="I22" s="231">
        <v>0</v>
      </c>
      <c r="J22" s="229">
        <v>8</v>
      </c>
      <c r="K22" s="230">
        <v>0.8</v>
      </c>
      <c r="L22" s="231">
        <v>2</v>
      </c>
      <c r="M22" s="231">
        <v>5</v>
      </c>
      <c r="N22" s="231">
        <v>0</v>
      </c>
      <c r="O22" s="231">
        <v>0</v>
      </c>
      <c r="P22" s="229">
        <v>2</v>
      </c>
      <c r="Q22" s="230">
        <v>0.2</v>
      </c>
      <c r="R22" s="232">
        <v>2</v>
      </c>
      <c r="S22" s="232">
        <v>8</v>
      </c>
      <c r="T22" s="232">
        <v>0</v>
      </c>
      <c r="U22" s="232">
        <v>0</v>
      </c>
      <c r="V22" s="229">
        <v>4</v>
      </c>
      <c r="W22" s="230">
        <v>0.5</v>
      </c>
      <c r="X22" s="232">
        <v>4</v>
      </c>
      <c r="Y22" s="232">
        <v>1</v>
      </c>
      <c r="Z22" s="232">
        <v>0</v>
      </c>
      <c r="AA22" s="232">
        <v>0</v>
      </c>
      <c r="AB22" s="232">
        <v>5</v>
      </c>
      <c r="AC22" s="232">
        <v>2</v>
      </c>
      <c r="AD22" s="232">
        <v>4</v>
      </c>
      <c r="AE22" s="233">
        <v>3</v>
      </c>
    </row>
    <row r="23" spans="1:31" customFormat="1" ht="16.5" customHeight="1" x14ac:dyDescent="0.25">
      <c r="A23" s="228" t="s">
        <v>6</v>
      </c>
      <c r="B23" s="229">
        <v>19</v>
      </c>
      <c r="C23" s="230">
        <v>1</v>
      </c>
      <c r="D23" s="231">
        <v>19</v>
      </c>
      <c r="E23" s="231">
        <v>0</v>
      </c>
      <c r="F23" s="229">
        <v>18</v>
      </c>
      <c r="G23" s="234">
        <v>0.94730000000000003</v>
      </c>
      <c r="H23" s="231">
        <v>18</v>
      </c>
      <c r="I23" s="231">
        <v>0</v>
      </c>
      <c r="J23" s="229">
        <v>12</v>
      </c>
      <c r="K23" s="234">
        <v>0.66659999999999997</v>
      </c>
      <c r="L23" s="231">
        <v>1</v>
      </c>
      <c r="M23" s="231">
        <v>8</v>
      </c>
      <c r="N23" s="231">
        <v>0</v>
      </c>
      <c r="O23" s="231">
        <v>3</v>
      </c>
      <c r="P23" s="229">
        <v>6</v>
      </c>
      <c r="Q23" s="234">
        <v>0.33329999999999999</v>
      </c>
      <c r="R23" s="232">
        <v>0</v>
      </c>
      <c r="S23" s="232">
        <v>18</v>
      </c>
      <c r="T23" s="232">
        <v>1</v>
      </c>
      <c r="U23" s="232">
        <v>0</v>
      </c>
      <c r="V23" s="229">
        <v>7</v>
      </c>
      <c r="W23" s="234">
        <v>0.58330000000000004</v>
      </c>
      <c r="X23" s="232">
        <v>8</v>
      </c>
      <c r="Y23" s="232">
        <v>2</v>
      </c>
      <c r="Z23" s="232">
        <v>0</v>
      </c>
      <c r="AA23" s="232">
        <v>0</v>
      </c>
      <c r="AB23" s="232">
        <v>10</v>
      </c>
      <c r="AC23" s="232">
        <v>2</v>
      </c>
      <c r="AD23" s="232">
        <v>5</v>
      </c>
      <c r="AE23" s="233">
        <v>6</v>
      </c>
    </row>
    <row r="24" spans="1:31" customFormat="1" ht="16.5" customHeight="1" x14ac:dyDescent="0.25">
      <c r="A24" s="228" t="s">
        <v>294</v>
      </c>
      <c r="B24" s="229">
        <v>8</v>
      </c>
      <c r="C24" s="230">
        <v>1</v>
      </c>
      <c r="D24" s="231">
        <v>8</v>
      </c>
      <c r="E24" s="231">
        <v>0</v>
      </c>
      <c r="F24" s="229">
        <v>7</v>
      </c>
      <c r="G24" s="234">
        <v>0.875</v>
      </c>
      <c r="H24" s="231">
        <v>7</v>
      </c>
      <c r="I24" s="231">
        <v>0</v>
      </c>
      <c r="J24" s="229">
        <v>4</v>
      </c>
      <c r="K24" s="234">
        <v>0.57140000000000002</v>
      </c>
      <c r="L24" s="231">
        <v>1</v>
      </c>
      <c r="M24" s="231">
        <v>3</v>
      </c>
      <c r="N24" s="231">
        <v>0</v>
      </c>
      <c r="O24" s="231">
        <v>0</v>
      </c>
      <c r="P24" s="229">
        <v>3</v>
      </c>
      <c r="Q24" s="234">
        <v>0.42849999999999999</v>
      </c>
      <c r="R24" s="232">
        <v>0</v>
      </c>
      <c r="S24" s="232">
        <v>7</v>
      </c>
      <c r="T24" s="232">
        <v>0</v>
      </c>
      <c r="U24" s="232">
        <v>0</v>
      </c>
      <c r="V24" s="229">
        <v>3</v>
      </c>
      <c r="W24" s="230">
        <v>0.75</v>
      </c>
      <c r="X24" s="232">
        <v>4</v>
      </c>
      <c r="Y24" s="232">
        <v>0</v>
      </c>
      <c r="Z24" s="232">
        <v>0</v>
      </c>
      <c r="AA24" s="232">
        <v>0</v>
      </c>
      <c r="AB24" s="232">
        <v>3</v>
      </c>
      <c r="AC24" s="232">
        <v>1</v>
      </c>
      <c r="AD24" s="232">
        <v>0</v>
      </c>
      <c r="AE24" s="233">
        <v>4</v>
      </c>
    </row>
    <row r="25" spans="1:31" ht="16.5" customHeight="1" x14ac:dyDescent="0.2">
      <c r="A25" s="34" t="s">
        <v>138</v>
      </c>
      <c r="B25" s="35">
        <f>SUM(B11:B24)</f>
        <v>248</v>
      </c>
      <c r="C25" s="36">
        <v>1</v>
      </c>
      <c r="D25" s="35">
        <f>SUM(D11:D24)</f>
        <v>195</v>
      </c>
      <c r="E25" s="35">
        <f>SUM(E11:E24)</f>
        <v>53</v>
      </c>
      <c r="F25" s="35">
        <f>SUM(F11:F24)</f>
        <v>204</v>
      </c>
      <c r="G25" s="37">
        <f>F25/B25</f>
        <v>0.82258064516129037</v>
      </c>
      <c r="H25" s="35">
        <f>SUM(H11:H24)</f>
        <v>164</v>
      </c>
      <c r="I25" s="35">
        <f>SUM(I11:I24)</f>
        <v>40</v>
      </c>
      <c r="J25" s="35">
        <f>SUM(J11:J24)</f>
        <v>153</v>
      </c>
      <c r="K25" s="37">
        <f>J25/F25</f>
        <v>0.75</v>
      </c>
      <c r="L25" s="35">
        <f>SUM(L11:L24)</f>
        <v>33</v>
      </c>
      <c r="M25" s="35">
        <f>SUM(M11:M24)</f>
        <v>61</v>
      </c>
      <c r="N25" s="35">
        <f>SUM(N11:N24)</f>
        <v>7</v>
      </c>
      <c r="O25" s="35">
        <f>SUM(O11:O24)</f>
        <v>48</v>
      </c>
      <c r="P25" s="35">
        <f>SUM(P11:P24)</f>
        <v>50</v>
      </c>
      <c r="Q25" s="37">
        <f>P25/J25</f>
        <v>0.32679738562091504</v>
      </c>
      <c r="R25" s="35">
        <f>SUM(R11:R24)</f>
        <v>7</v>
      </c>
      <c r="S25" s="35">
        <f>SUM(S11:S24)</f>
        <v>196</v>
      </c>
      <c r="T25" s="35">
        <f>SUM(T11:T24)</f>
        <v>13</v>
      </c>
      <c r="U25" s="35">
        <f>SUM(U11:U24)</f>
        <v>4</v>
      </c>
      <c r="V25" s="35">
        <f>SUM(V11:V24)</f>
        <v>106</v>
      </c>
      <c r="W25" s="37">
        <f>V25/F25</f>
        <v>0.51960784313725494</v>
      </c>
      <c r="X25" s="35">
        <f t="shared" ref="X25:AE25" si="0">SUM(X11:X24)</f>
        <v>90</v>
      </c>
      <c r="Y25" s="35">
        <f t="shared" si="0"/>
        <v>40</v>
      </c>
      <c r="Z25" s="35">
        <f t="shared" si="0"/>
        <v>8</v>
      </c>
      <c r="AA25" s="35">
        <f t="shared" si="0"/>
        <v>0</v>
      </c>
      <c r="AB25" s="35">
        <f t="shared" si="0"/>
        <v>136</v>
      </c>
      <c r="AC25" s="35">
        <f t="shared" si="0"/>
        <v>16</v>
      </c>
      <c r="AD25" s="35">
        <f t="shared" si="0"/>
        <v>83</v>
      </c>
      <c r="AE25" s="38">
        <f t="shared" si="0"/>
        <v>68</v>
      </c>
    </row>
    <row r="26" spans="1:31" ht="16.5" customHeight="1" x14ac:dyDescent="0.2">
      <c r="A26" s="420" t="s">
        <v>139</v>
      </c>
      <c r="B26" s="421"/>
      <c r="C26" s="421"/>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2"/>
    </row>
    <row r="27" spans="1:31" customFormat="1" ht="16.5" customHeight="1" x14ac:dyDescent="0.25">
      <c r="A27" s="228" t="s">
        <v>18</v>
      </c>
      <c r="B27" s="229">
        <v>1</v>
      </c>
      <c r="C27" s="230">
        <v>1</v>
      </c>
      <c r="D27" s="231">
        <v>1</v>
      </c>
      <c r="E27" s="231">
        <v>0</v>
      </c>
      <c r="F27" s="229">
        <v>0</v>
      </c>
      <c r="G27" s="230">
        <v>0</v>
      </c>
      <c r="H27" s="231">
        <v>0</v>
      </c>
      <c r="I27" s="231">
        <v>0</v>
      </c>
      <c r="J27" s="229">
        <v>0</v>
      </c>
      <c r="K27" s="230">
        <v>0</v>
      </c>
      <c r="L27" s="231">
        <v>0</v>
      </c>
      <c r="M27" s="231">
        <v>0</v>
      </c>
      <c r="N27" s="231">
        <v>0</v>
      </c>
      <c r="O27" s="231">
        <v>0</v>
      </c>
      <c r="P27" s="229">
        <v>0</v>
      </c>
      <c r="Q27" s="230">
        <v>0</v>
      </c>
      <c r="R27" s="232">
        <v>0</v>
      </c>
      <c r="S27" s="232">
        <v>0</v>
      </c>
      <c r="T27" s="232">
        <v>0</v>
      </c>
      <c r="U27" s="232">
        <v>0</v>
      </c>
      <c r="V27" s="229">
        <v>0</v>
      </c>
      <c r="W27" s="230">
        <v>0</v>
      </c>
      <c r="X27" s="232">
        <v>0</v>
      </c>
      <c r="Y27" s="232">
        <v>0</v>
      </c>
      <c r="Z27" s="232">
        <v>0</v>
      </c>
      <c r="AA27" s="232">
        <v>0</v>
      </c>
      <c r="AB27" s="232">
        <v>0</v>
      </c>
      <c r="AC27" s="232">
        <v>0</v>
      </c>
      <c r="AD27" s="232">
        <v>0</v>
      </c>
      <c r="AE27" s="233">
        <v>0</v>
      </c>
    </row>
    <row r="28" spans="1:31" customFormat="1" ht="16.5" customHeight="1" x14ac:dyDescent="0.25">
      <c r="A28" s="228" t="s">
        <v>41</v>
      </c>
      <c r="B28" s="229">
        <v>1</v>
      </c>
      <c r="C28" s="230">
        <v>1</v>
      </c>
      <c r="D28" s="231">
        <v>1</v>
      </c>
      <c r="E28" s="231">
        <v>0</v>
      </c>
      <c r="F28" s="229">
        <v>1</v>
      </c>
      <c r="G28" s="230">
        <v>1</v>
      </c>
      <c r="H28" s="231">
        <v>1</v>
      </c>
      <c r="I28" s="231">
        <v>0</v>
      </c>
      <c r="J28" s="229">
        <v>0</v>
      </c>
      <c r="K28" s="230">
        <v>0</v>
      </c>
      <c r="L28" s="231">
        <v>0</v>
      </c>
      <c r="M28" s="231">
        <v>0</v>
      </c>
      <c r="N28" s="231">
        <v>0</v>
      </c>
      <c r="O28" s="231">
        <v>0</v>
      </c>
      <c r="P28" s="229">
        <v>1</v>
      </c>
      <c r="Q28" s="230">
        <v>1</v>
      </c>
      <c r="R28" s="232">
        <v>0</v>
      </c>
      <c r="S28" s="232">
        <v>1</v>
      </c>
      <c r="T28" s="232">
        <v>0</v>
      </c>
      <c r="U28" s="232">
        <v>0</v>
      </c>
      <c r="V28" s="229">
        <v>0</v>
      </c>
      <c r="W28" s="230">
        <v>0</v>
      </c>
      <c r="X28" s="232">
        <v>0</v>
      </c>
      <c r="Y28" s="232">
        <v>0</v>
      </c>
      <c r="Z28" s="232">
        <v>0</v>
      </c>
      <c r="AA28" s="232">
        <v>0</v>
      </c>
      <c r="AB28" s="232">
        <v>0</v>
      </c>
      <c r="AC28" s="232">
        <v>0</v>
      </c>
      <c r="AD28" s="232">
        <v>0</v>
      </c>
      <c r="AE28" s="233">
        <v>0</v>
      </c>
    </row>
    <row r="29" spans="1:31" customFormat="1" ht="16.5" customHeight="1" x14ac:dyDescent="0.25">
      <c r="A29" s="228" t="s">
        <v>33</v>
      </c>
      <c r="B29" s="229">
        <v>1</v>
      </c>
      <c r="C29" s="230">
        <v>1</v>
      </c>
      <c r="D29" s="231">
        <v>1</v>
      </c>
      <c r="E29" s="231">
        <v>0</v>
      </c>
      <c r="F29" s="229">
        <v>0</v>
      </c>
      <c r="G29" s="230">
        <v>0</v>
      </c>
      <c r="H29" s="231">
        <v>0</v>
      </c>
      <c r="I29" s="231">
        <v>0</v>
      </c>
      <c r="J29" s="229">
        <v>0</v>
      </c>
      <c r="K29" s="230">
        <v>0</v>
      </c>
      <c r="L29" s="231">
        <v>0</v>
      </c>
      <c r="M29" s="231">
        <v>0</v>
      </c>
      <c r="N29" s="231">
        <v>0</v>
      </c>
      <c r="O29" s="231">
        <v>0</v>
      </c>
      <c r="P29" s="229">
        <v>0</v>
      </c>
      <c r="Q29" s="230">
        <v>0</v>
      </c>
      <c r="R29" s="232">
        <v>0</v>
      </c>
      <c r="S29" s="232">
        <v>0</v>
      </c>
      <c r="T29" s="232">
        <v>0</v>
      </c>
      <c r="U29" s="232">
        <v>0</v>
      </c>
      <c r="V29" s="229">
        <v>0</v>
      </c>
      <c r="W29" s="230">
        <v>0</v>
      </c>
      <c r="X29" s="232">
        <v>0</v>
      </c>
      <c r="Y29" s="232">
        <v>0</v>
      </c>
      <c r="Z29" s="232">
        <v>0</v>
      </c>
      <c r="AA29" s="232">
        <v>0</v>
      </c>
      <c r="AB29" s="232">
        <v>0</v>
      </c>
      <c r="AC29" s="232">
        <v>0</v>
      </c>
      <c r="AD29" s="232">
        <v>0</v>
      </c>
      <c r="AE29" s="233">
        <v>0</v>
      </c>
    </row>
    <row r="30" spans="1:31" s="43" customFormat="1" ht="16.5" customHeight="1" x14ac:dyDescent="0.2">
      <c r="A30" s="39" t="s">
        <v>295</v>
      </c>
      <c r="B30" s="40">
        <f>SUM(B27:B29)</f>
        <v>3</v>
      </c>
      <c r="C30" s="41">
        <v>1</v>
      </c>
      <c r="D30" s="40">
        <f>SUM(D27:D29)</f>
        <v>3</v>
      </c>
      <c r="E30" s="40">
        <f>SUM(E27:E29)</f>
        <v>0</v>
      </c>
      <c r="F30" s="40">
        <f>SUM(F27:F29)</f>
        <v>1</v>
      </c>
      <c r="G30" s="42">
        <f>F30/B30</f>
        <v>0.33333333333333331</v>
      </c>
      <c r="H30" s="40">
        <f>SUM(H27:H29)</f>
        <v>1</v>
      </c>
      <c r="I30" s="40">
        <f>SUM(I27:I29)</f>
        <v>0</v>
      </c>
      <c r="J30" s="40">
        <f>SUM(J27:J29)</f>
        <v>0</v>
      </c>
      <c r="K30" s="42">
        <f>J30/F30</f>
        <v>0</v>
      </c>
      <c r="L30" s="40">
        <f>SUM(L27:L29)</f>
        <v>0</v>
      </c>
      <c r="M30" s="40">
        <f>SUM(M27:M29)</f>
        <v>0</v>
      </c>
      <c r="N30" s="40">
        <f>SUM(N27:N29)</f>
        <v>0</v>
      </c>
      <c r="O30" s="40">
        <f>SUM(O27:O29)</f>
        <v>0</v>
      </c>
      <c r="P30" s="40">
        <f>SUM(P27:P29)</f>
        <v>1</v>
      </c>
      <c r="Q30" s="42" t="e">
        <f>P30/J30</f>
        <v>#DIV/0!</v>
      </c>
      <c r="R30" s="40">
        <f>SUM(R27:R29)</f>
        <v>0</v>
      </c>
      <c r="S30" s="40">
        <f>SUM(S27:S29)</f>
        <v>1</v>
      </c>
      <c r="T30" s="40">
        <f>SUM(T27:T29)</f>
        <v>0</v>
      </c>
      <c r="U30" s="40">
        <f>SUM(U27:U29)</f>
        <v>0</v>
      </c>
      <c r="V30" s="40">
        <f>SUM(V27:V29)</f>
        <v>0</v>
      </c>
      <c r="W30" s="42">
        <f>V30/F30</f>
        <v>0</v>
      </c>
      <c r="X30" s="40">
        <f t="shared" ref="X30:AE30" si="1">SUM(X27:X29)</f>
        <v>0</v>
      </c>
      <c r="Y30" s="40">
        <f t="shared" si="1"/>
        <v>0</v>
      </c>
      <c r="Z30" s="40">
        <f t="shared" si="1"/>
        <v>0</v>
      </c>
      <c r="AA30" s="40">
        <f t="shared" si="1"/>
        <v>0</v>
      </c>
      <c r="AB30" s="40">
        <f t="shared" si="1"/>
        <v>0</v>
      </c>
      <c r="AC30" s="40">
        <f t="shared" si="1"/>
        <v>0</v>
      </c>
      <c r="AD30" s="40">
        <f t="shared" si="1"/>
        <v>0</v>
      </c>
      <c r="AE30" s="44">
        <f t="shared" si="1"/>
        <v>0</v>
      </c>
    </row>
    <row r="31" spans="1:31" ht="16.5" customHeight="1" x14ac:dyDescent="0.2">
      <c r="A31" s="420" t="s">
        <v>141</v>
      </c>
      <c r="B31" s="421"/>
      <c r="C31" s="421"/>
      <c r="D31" s="421"/>
      <c r="E31" s="421"/>
      <c r="F31" s="421"/>
      <c r="G31" s="421"/>
      <c r="H31" s="421"/>
      <c r="I31" s="421"/>
      <c r="J31" s="421"/>
      <c r="K31" s="421"/>
      <c r="L31" s="421"/>
      <c r="M31" s="421"/>
      <c r="N31" s="421"/>
      <c r="O31" s="421"/>
      <c r="P31" s="421"/>
      <c r="Q31" s="421"/>
      <c r="R31" s="421"/>
      <c r="S31" s="421"/>
      <c r="T31" s="421"/>
      <c r="U31" s="421"/>
      <c r="V31" s="421"/>
      <c r="W31" s="421"/>
      <c r="X31" s="421"/>
      <c r="Y31" s="421"/>
      <c r="Z31" s="421"/>
      <c r="AA31" s="421"/>
      <c r="AB31" s="421"/>
      <c r="AC31" s="421"/>
      <c r="AD31" s="421"/>
      <c r="AE31" s="422"/>
    </row>
    <row r="32" spans="1:31" customFormat="1" ht="16.5" customHeight="1" x14ac:dyDescent="0.25">
      <c r="A32" s="228" t="s">
        <v>18</v>
      </c>
      <c r="B32" s="229">
        <v>52</v>
      </c>
      <c r="C32" s="230">
        <v>1</v>
      </c>
      <c r="D32" s="231">
        <v>52</v>
      </c>
      <c r="E32" s="231">
        <v>0</v>
      </c>
      <c r="F32" s="229">
        <v>49</v>
      </c>
      <c r="G32" s="234">
        <v>0.94230000000000003</v>
      </c>
      <c r="H32" s="231">
        <v>49</v>
      </c>
      <c r="I32" s="231">
        <v>0</v>
      </c>
      <c r="J32" s="229">
        <v>45</v>
      </c>
      <c r="K32" s="234">
        <v>0.91830000000000001</v>
      </c>
      <c r="L32" s="231">
        <v>9</v>
      </c>
      <c r="M32" s="231">
        <v>25</v>
      </c>
      <c r="N32" s="231">
        <v>0</v>
      </c>
      <c r="O32" s="231">
        <v>10</v>
      </c>
      <c r="P32" s="229">
        <v>4</v>
      </c>
      <c r="Q32" s="234">
        <v>8.1600000000000006E-2</v>
      </c>
      <c r="R32" s="232">
        <v>0</v>
      </c>
      <c r="S32" s="232">
        <v>49</v>
      </c>
      <c r="T32" s="232">
        <v>0</v>
      </c>
      <c r="U32" s="232">
        <v>0</v>
      </c>
      <c r="V32" s="229">
        <v>34</v>
      </c>
      <c r="W32" s="234">
        <v>0.75549999999999995</v>
      </c>
      <c r="X32" s="232">
        <v>19</v>
      </c>
      <c r="Y32" s="232">
        <v>15</v>
      </c>
      <c r="Z32" s="232">
        <v>0</v>
      </c>
      <c r="AA32" s="232">
        <v>0</v>
      </c>
      <c r="AB32" s="232">
        <v>37</v>
      </c>
      <c r="AC32" s="232">
        <v>8</v>
      </c>
      <c r="AD32" s="232">
        <v>42</v>
      </c>
      <c r="AE32" s="233">
        <v>3</v>
      </c>
    </row>
    <row r="33" spans="1:31" customFormat="1" ht="16.5" customHeight="1" x14ac:dyDescent="0.25">
      <c r="A33" s="228" t="s">
        <v>20</v>
      </c>
      <c r="B33" s="229">
        <v>46</v>
      </c>
      <c r="C33" s="230">
        <v>1</v>
      </c>
      <c r="D33" s="231">
        <v>46</v>
      </c>
      <c r="E33" s="231">
        <v>0</v>
      </c>
      <c r="F33" s="229">
        <v>44</v>
      </c>
      <c r="G33" s="234">
        <v>0.95650000000000002</v>
      </c>
      <c r="H33" s="231">
        <v>44</v>
      </c>
      <c r="I33" s="231">
        <v>0</v>
      </c>
      <c r="J33" s="229">
        <v>36</v>
      </c>
      <c r="K33" s="234">
        <v>0.81810000000000005</v>
      </c>
      <c r="L33" s="231">
        <v>8</v>
      </c>
      <c r="M33" s="231">
        <v>19</v>
      </c>
      <c r="N33" s="231">
        <v>0</v>
      </c>
      <c r="O33" s="231">
        <v>7</v>
      </c>
      <c r="P33" s="229">
        <v>6</v>
      </c>
      <c r="Q33" s="234">
        <v>0.1363</v>
      </c>
      <c r="R33" s="232">
        <v>1</v>
      </c>
      <c r="S33" s="232">
        <v>41</v>
      </c>
      <c r="T33" s="232">
        <v>1</v>
      </c>
      <c r="U33" s="232">
        <v>0</v>
      </c>
      <c r="V33" s="229">
        <v>20</v>
      </c>
      <c r="W33" s="234">
        <v>0.55549999999999999</v>
      </c>
      <c r="X33" s="232">
        <v>10</v>
      </c>
      <c r="Y33" s="232">
        <v>17</v>
      </c>
      <c r="Z33" s="232">
        <v>0</v>
      </c>
      <c r="AA33" s="232">
        <v>0</v>
      </c>
      <c r="AB33" s="232">
        <v>29</v>
      </c>
      <c r="AC33" s="232">
        <v>5</v>
      </c>
      <c r="AD33" s="232">
        <v>25</v>
      </c>
      <c r="AE33" s="233">
        <v>9</v>
      </c>
    </row>
    <row r="34" spans="1:31" customFormat="1" ht="16.5" customHeight="1" x14ac:dyDescent="0.25">
      <c r="A34" s="228" t="s">
        <v>41</v>
      </c>
      <c r="B34" s="229">
        <v>20</v>
      </c>
      <c r="C34" s="230">
        <v>1</v>
      </c>
      <c r="D34" s="231">
        <v>20</v>
      </c>
      <c r="E34" s="231">
        <v>0</v>
      </c>
      <c r="F34" s="229">
        <v>17</v>
      </c>
      <c r="G34" s="230">
        <v>0.85</v>
      </c>
      <c r="H34" s="231">
        <v>17</v>
      </c>
      <c r="I34" s="231">
        <v>0</v>
      </c>
      <c r="J34" s="229">
        <v>13</v>
      </c>
      <c r="K34" s="234">
        <v>0.76470000000000005</v>
      </c>
      <c r="L34" s="231">
        <v>2</v>
      </c>
      <c r="M34" s="231">
        <v>7</v>
      </c>
      <c r="N34" s="231">
        <v>2</v>
      </c>
      <c r="O34" s="231">
        <v>1</v>
      </c>
      <c r="P34" s="229">
        <v>4</v>
      </c>
      <c r="Q34" s="234">
        <v>0.23519999999999999</v>
      </c>
      <c r="R34" s="232">
        <v>0</v>
      </c>
      <c r="S34" s="232">
        <v>17</v>
      </c>
      <c r="T34" s="232">
        <v>0</v>
      </c>
      <c r="U34" s="232">
        <v>1</v>
      </c>
      <c r="V34" s="229">
        <v>4</v>
      </c>
      <c r="W34" s="234">
        <v>0.30759999999999998</v>
      </c>
      <c r="X34" s="232">
        <v>4</v>
      </c>
      <c r="Y34" s="232">
        <v>4</v>
      </c>
      <c r="Z34" s="232">
        <v>2</v>
      </c>
      <c r="AA34" s="232">
        <v>0</v>
      </c>
      <c r="AB34" s="232">
        <v>10</v>
      </c>
      <c r="AC34" s="232">
        <v>2</v>
      </c>
      <c r="AD34" s="232">
        <v>7</v>
      </c>
      <c r="AE34" s="233">
        <v>5</v>
      </c>
    </row>
    <row r="35" spans="1:31" customFormat="1" ht="16.5" customHeight="1" x14ac:dyDescent="0.25">
      <c r="A35" s="228" t="s">
        <v>12</v>
      </c>
      <c r="B35" s="229">
        <v>22</v>
      </c>
      <c r="C35" s="230">
        <v>1</v>
      </c>
      <c r="D35" s="231">
        <v>22</v>
      </c>
      <c r="E35" s="231">
        <v>0</v>
      </c>
      <c r="F35" s="229">
        <v>20</v>
      </c>
      <c r="G35" s="234">
        <v>0.90900000000000003</v>
      </c>
      <c r="H35" s="231">
        <v>20</v>
      </c>
      <c r="I35" s="231">
        <v>0</v>
      </c>
      <c r="J35" s="229">
        <v>19</v>
      </c>
      <c r="K35" s="230">
        <v>0.95</v>
      </c>
      <c r="L35" s="231">
        <v>4</v>
      </c>
      <c r="M35" s="231">
        <v>14</v>
      </c>
      <c r="N35" s="231">
        <v>0</v>
      </c>
      <c r="O35" s="231">
        <v>1</v>
      </c>
      <c r="P35" s="229">
        <v>1</v>
      </c>
      <c r="Q35" s="230">
        <v>0.05</v>
      </c>
      <c r="R35" s="232">
        <v>0</v>
      </c>
      <c r="S35" s="232">
        <v>20</v>
      </c>
      <c r="T35" s="232">
        <v>0</v>
      </c>
      <c r="U35" s="232">
        <v>0</v>
      </c>
      <c r="V35" s="229">
        <v>16</v>
      </c>
      <c r="W35" s="234">
        <v>0.84209999999999996</v>
      </c>
      <c r="X35" s="232">
        <v>1</v>
      </c>
      <c r="Y35" s="232">
        <v>13</v>
      </c>
      <c r="Z35" s="232">
        <v>0</v>
      </c>
      <c r="AA35" s="232">
        <v>0</v>
      </c>
      <c r="AB35" s="232">
        <v>18</v>
      </c>
      <c r="AC35" s="232">
        <v>1</v>
      </c>
      <c r="AD35" s="232">
        <v>19</v>
      </c>
      <c r="AE35" s="233">
        <v>0</v>
      </c>
    </row>
    <row r="36" spans="1:31" customFormat="1" ht="16.5" customHeight="1" x14ac:dyDescent="0.25">
      <c r="A36" s="228" t="s">
        <v>17</v>
      </c>
      <c r="B36" s="229">
        <v>28</v>
      </c>
      <c r="C36" s="230">
        <v>1</v>
      </c>
      <c r="D36" s="231">
        <v>28</v>
      </c>
      <c r="E36" s="231">
        <v>0</v>
      </c>
      <c r="F36" s="229">
        <v>26</v>
      </c>
      <c r="G36" s="234">
        <v>0.92849999999999999</v>
      </c>
      <c r="H36" s="231">
        <v>26</v>
      </c>
      <c r="I36" s="231">
        <v>0</v>
      </c>
      <c r="J36" s="229">
        <v>16</v>
      </c>
      <c r="K36" s="234">
        <v>0.61529999999999996</v>
      </c>
      <c r="L36" s="231">
        <v>5</v>
      </c>
      <c r="M36" s="231">
        <v>7</v>
      </c>
      <c r="N36" s="231">
        <v>1</v>
      </c>
      <c r="O36" s="231">
        <v>3</v>
      </c>
      <c r="P36" s="229">
        <v>9</v>
      </c>
      <c r="Q36" s="234">
        <v>0.34610000000000002</v>
      </c>
      <c r="R36" s="232">
        <v>1</v>
      </c>
      <c r="S36" s="232">
        <v>24</v>
      </c>
      <c r="T36" s="232">
        <v>0</v>
      </c>
      <c r="U36" s="232">
        <v>0</v>
      </c>
      <c r="V36" s="229">
        <v>12</v>
      </c>
      <c r="W36" s="230">
        <v>0.75</v>
      </c>
      <c r="X36" s="232">
        <v>5</v>
      </c>
      <c r="Y36" s="232">
        <v>8</v>
      </c>
      <c r="Z36" s="232">
        <v>1</v>
      </c>
      <c r="AA36" s="232">
        <v>0</v>
      </c>
      <c r="AB36" s="232">
        <v>12</v>
      </c>
      <c r="AC36" s="232">
        <v>4</v>
      </c>
      <c r="AD36" s="232">
        <v>12</v>
      </c>
      <c r="AE36" s="233">
        <v>3</v>
      </c>
    </row>
    <row r="37" spans="1:31" customFormat="1" ht="16.5" customHeight="1" x14ac:dyDescent="0.25">
      <c r="A37" s="228" t="s">
        <v>30</v>
      </c>
      <c r="B37" s="229">
        <v>29</v>
      </c>
      <c r="C37" s="230">
        <v>1</v>
      </c>
      <c r="D37" s="231">
        <v>29</v>
      </c>
      <c r="E37" s="231">
        <v>0</v>
      </c>
      <c r="F37" s="229">
        <v>28</v>
      </c>
      <c r="G37" s="234">
        <v>0.96550000000000002</v>
      </c>
      <c r="H37" s="231">
        <v>28</v>
      </c>
      <c r="I37" s="231">
        <v>0</v>
      </c>
      <c r="J37" s="229">
        <v>21</v>
      </c>
      <c r="K37" s="230">
        <v>0.75</v>
      </c>
      <c r="L37" s="231">
        <v>5</v>
      </c>
      <c r="M37" s="231">
        <v>14</v>
      </c>
      <c r="N37" s="231">
        <v>2</v>
      </c>
      <c r="O37" s="231">
        <v>0</v>
      </c>
      <c r="P37" s="229">
        <v>7</v>
      </c>
      <c r="Q37" s="230">
        <v>0.25</v>
      </c>
      <c r="R37" s="232">
        <v>1</v>
      </c>
      <c r="S37" s="232">
        <v>27</v>
      </c>
      <c r="T37" s="232">
        <v>1</v>
      </c>
      <c r="U37" s="232">
        <v>1</v>
      </c>
      <c r="V37" s="229">
        <v>13</v>
      </c>
      <c r="W37" s="234">
        <v>0.61899999999999999</v>
      </c>
      <c r="X37" s="232">
        <v>14</v>
      </c>
      <c r="Y37" s="232">
        <v>6</v>
      </c>
      <c r="Z37" s="232">
        <v>2</v>
      </c>
      <c r="AA37" s="232">
        <v>0</v>
      </c>
      <c r="AB37" s="232">
        <v>20</v>
      </c>
      <c r="AC37" s="232">
        <v>1</v>
      </c>
      <c r="AD37" s="232">
        <v>13</v>
      </c>
      <c r="AE37" s="233">
        <v>8</v>
      </c>
    </row>
    <row r="38" spans="1:31" customFormat="1" ht="16.5" customHeight="1" x14ac:dyDescent="0.25">
      <c r="A38" s="228" t="s">
        <v>11</v>
      </c>
      <c r="B38" s="229">
        <v>26</v>
      </c>
      <c r="C38" s="230">
        <v>1</v>
      </c>
      <c r="D38" s="231">
        <v>26</v>
      </c>
      <c r="E38" s="231">
        <v>0</v>
      </c>
      <c r="F38" s="229">
        <v>26</v>
      </c>
      <c r="G38" s="230">
        <v>1</v>
      </c>
      <c r="H38" s="231">
        <v>26</v>
      </c>
      <c r="I38" s="231">
        <v>0</v>
      </c>
      <c r="J38" s="229">
        <v>23</v>
      </c>
      <c r="K38" s="234">
        <v>0.88460000000000005</v>
      </c>
      <c r="L38" s="231">
        <v>5</v>
      </c>
      <c r="M38" s="231">
        <v>9</v>
      </c>
      <c r="N38" s="231">
        <v>2</v>
      </c>
      <c r="O38" s="231">
        <v>6</v>
      </c>
      <c r="P38" s="229">
        <v>3</v>
      </c>
      <c r="Q38" s="234">
        <v>0.1153</v>
      </c>
      <c r="R38" s="232">
        <v>2</v>
      </c>
      <c r="S38" s="232">
        <v>24</v>
      </c>
      <c r="T38" s="232">
        <v>0</v>
      </c>
      <c r="U38" s="232">
        <v>0</v>
      </c>
      <c r="V38" s="229">
        <v>13</v>
      </c>
      <c r="W38" s="234">
        <v>0.56520000000000004</v>
      </c>
      <c r="X38" s="232">
        <v>6</v>
      </c>
      <c r="Y38" s="232">
        <v>8</v>
      </c>
      <c r="Z38" s="232">
        <v>2</v>
      </c>
      <c r="AA38" s="232">
        <v>0</v>
      </c>
      <c r="AB38" s="232">
        <v>18</v>
      </c>
      <c r="AC38" s="232">
        <v>4</v>
      </c>
      <c r="AD38" s="232">
        <v>16</v>
      </c>
      <c r="AE38" s="233">
        <v>6</v>
      </c>
    </row>
    <row r="39" spans="1:31" customFormat="1" ht="16.5" customHeight="1" x14ac:dyDescent="0.25">
      <c r="A39" s="228" t="s">
        <v>14</v>
      </c>
      <c r="B39" s="229">
        <v>23</v>
      </c>
      <c r="C39" s="230">
        <v>1</v>
      </c>
      <c r="D39" s="231">
        <v>23</v>
      </c>
      <c r="E39" s="231">
        <v>0</v>
      </c>
      <c r="F39" s="229">
        <v>21</v>
      </c>
      <c r="G39" s="234">
        <v>0.91300000000000003</v>
      </c>
      <c r="H39" s="231">
        <v>21</v>
      </c>
      <c r="I39" s="231">
        <v>0</v>
      </c>
      <c r="J39" s="229">
        <v>18</v>
      </c>
      <c r="K39" s="234">
        <v>0.85709999999999997</v>
      </c>
      <c r="L39" s="231">
        <v>6</v>
      </c>
      <c r="M39" s="231">
        <v>9</v>
      </c>
      <c r="N39" s="231">
        <v>0</v>
      </c>
      <c r="O39" s="231">
        <v>3</v>
      </c>
      <c r="P39" s="229">
        <v>3</v>
      </c>
      <c r="Q39" s="234">
        <v>0.14280000000000001</v>
      </c>
      <c r="R39" s="232">
        <v>0</v>
      </c>
      <c r="S39" s="232">
        <v>21</v>
      </c>
      <c r="T39" s="232">
        <v>0</v>
      </c>
      <c r="U39" s="232">
        <v>0</v>
      </c>
      <c r="V39" s="229">
        <v>17</v>
      </c>
      <c r="W39" s="234">
        <v>0.94440000000000002</v>
      </c>
      <c r="X39" s="232">
        <v>4</v>
      </c>
      <c r="Y39" s="232">
        <v>12</v>
      </c>
      <c r="Z39" s="232">
        <v>0</v>
      </c>
      <c r="AA39" s="232">
        <v>0</v>
      </c>
      <c r="AB39" s="232">
        <v>16</v>
      </c>
      <c r="AC39" s="232">
        <v>2</v>
      </c>
      <c r="AD39" s="232">
        <v>16</v>
      </c>
      <c r="AE39" s="233">
        <v>2</v>
      </c>
    </row>
    <row r="40" spans="1:31" customFormat="1" ht="16.5" customHeight="1" x14ac:dyDescent="0.25">
      <c r="A40" s="228" t="s">
        <v>33</v>
      </c>
      <c r="B40" s="229">
        <v>10</v>
      </c>
      <c r="C40" s="230">
        <v>1</v>
      </c>
      <c r="D40" s="231">
        <v>10</v>
      </c>
      <c r="E40" s="231">
        <v>0</v>
      </c>
      <c r="F40" s="229">
        <v>10</v>
      </c>
      <c r="G40" s="230">
        <v>1</v>
      </c>
      <c r="H40" s="231">
        <v>10</v>
      </c>
      <c r="I40" s="231">
        <v>0</v>
      </c>
      <c r="J40" s="229">
        <v>9</v>
      </c>
      <c r="K40" s="230">
        <v>0.9</v>
      </c>
      <c r="L40" s="231">
        <v>2</v>
      </c>
      <c r="M40" s="231">
        <v>4</v>
      </c>
      <c r="N40" s="231">
        <v>0</v>
      </c>
      <c r="O40" s="231">
        <v>3</v>
      </c>
      <c r="P40" s="229">
        <v>1</v>
      </c>
      <c r="Q40" s="230">
        <v>0.1</v>
      </c>
      <c r="R40" s="232">
        <v>1</v>
      </c>
      <c r="S40" s="232">
        <v>9</v>
      </c>
      <c r="T40" s="232">
        <v>0</v>
      </c>
      <c r="U40" s="232">
        <v>0</v>
      </c>
      <c r="V40" s="229">
        <v>8</v>
      </c>
      <c r="W40" s="234">
        <v>0.88880000000000003</v>
      </c>
      <c r="X40" s="232">
        <v>4</v>
      </c>
      <c r="Y40" s="232">
        <v>1</v>
      </c>
      <c r="Z40" s="232">
        <v>0</v>
      </c>
      <c r="AA40" s="232">
        <v>0</v>
      </c>
      <c r="AB40" s="232">
        <v>6</v>
      </c>
      <c r="AC40" s="232">
        <v>3</v>
      </c>
      <c r="AD40" s="232">
        <v>6</v>
      </c>
      <c r="AE40" s="233">
        <v>3</v>
      </c>
    </row>
    <row r="41" spans="1:31" customFormat="1" ht="16.5" customHeight="1" x14ac:dyDescent="0.25">
      <c r="A41" s="228" t="s">
        <v>140</v>
      </c>
      <c r="B41" s="229">
        <v>15</v>
      </c>
      <c r="C41" s="230">
        <v>1</v>
      </c>
      <c r="D41" s="231">
        <v>15</v>
      </c>
      <c r="E41" s="231">
        <v>0</v>
      </c>
      <c r="F41" s="229">
        <v>14</v>
      </c>
      <c r="G41" s="234">
        <v>0.93330000000000002</v>
      </c>
      <c r="H41" s="231">
        <v>14</v>
      </c>
      <c r="I41" s="231">
        <v>0</v>
      </c>
      <c r="J41" s="229">
        <v>10</v>
      </c>
      <c r="K41" s="234">
        <v>0.71419999999999995</v>
      </c>
      <c r="L41" s="231">
        <v>2</v>
      </c>
      <c r="M41" s="231">
        <v>8</v>
      </c>
      <c r="N41" s="231">
        <v>0</v>
      </c>
      <c r="O41" s="231">
        <v>0</v>
      </c>
      <c r="P41" s="229">
        <v>4</v>
      </c>
      <c r="Q41" s="234">
        <v>0.28570000000000001</v>
      </c>
      <c r="R41" s="232">
        <v>0</v>
      </c>
      <c r="S41" s="232">
        <v>14</v>
      </c>
      <c r="T41" s="232">
        <v>0</v>
      </c>
      <c r="U41" s="232">
        <v>0</v>
      </c>
      <c r="V41" s="229">
        <v>5</v>
      </c>
      <c r="W41" s="230">
        <v>0.5</v>
      </c>
      <c r="X41" s="232">
        <v>4</v>
      </c>
      <c r="Y41" s="232">
        <v>0</v>
      </c>
      <c r="Z41" s="232">
        <v>0</v>
      </c>
      <c r="AA41" s="232">
        <v>0</v>
      </c>
      <c r="AB41" s="232">
        <v>9</v>
      </c>
      <c r="AC41" s="232">
        <v>1</v>
      </c>
      <c r="AD41" s="232">
        <v>2</v>
      </c>
      <c r="AE41" s="233">
        <v>8</v>
      </c>
    </row>
    <row r="42" spans="1:31" customFormat="1" ht="16.5" customHeight="1" x14ac:dyDescent="0.25">
      <c r="A42" s="228" t="s">
        <v>142</v>
      </c>
      <c r="B42" s="229">
        <v>32</v>
      </c>
      <c r="C42" s="230">
        <v>1</v>
      </c>
      <c r="D42" s="231">
        <v>32</v>
      </c>
      <c r="E42" s="231">
        <v>0</v>
      </c>
      <c r="F42" s="229">
        <v>30</v>
      </c>
      <c r="G42" s="234">
        <v>0.9375</v>
      </c>
      <c r="H42" s="231">
        <v>30</v>
      </c>
      <c r="I42" s="231">
        <v>0</v>
      </c>
      <c r="J42" s="229">
        <v>23</v>
      </c>
      <c r="K42" s="234">
        <v>0.76659999999999995</v>
      </c>
      <c r="L42" s="231">
        <v>8</v>
      </c>
      <c r="M42" s="231">
        <v>9</v>
      </c>
      <c r="N42" s="231">
        <v>1</v>
      </c>
      <c r="O42" s="231">
        <v>4</v>
      </c>
      <c r="P42" s="229">
        <v>7</v>
      </c>
      <c r="Q42" s="234">
        <v>0.23330000000000001</v>
      </c>
      <c r="R42" s="232">
        <v>6</v>
      </c>
      <c r="S42" s="232">
        <v>24</v>
      </c>
      <c r="T42" s="232">
        <v>0</v>
      </c>
      <c r="U42" s="232">
        <v>0</v>
      </c>
      <c r="V42" s="229">
        <v>17</v>
      </c>
      <c r="W42" s="234">
        <v>0.73909999999999998</v>
      </c>
      <c r="X42" s="232">
        <v>9</v>
      </c>
      <c r="Y42" s="232">
        <v>9</v>
      </c>
      <c r="Z42" s="232">
        <v>1</v>
      </c>
      <c r="AA42" s="232">
        <v>0</v>
      </c>
      <c r="AB42" s="232">
        <v>21</v>
      </c>
      <c r="AC42" s="232">
        <v>1</v>
      </c>
      <c r="AD42" s="232">
        <v>13</v>
      </c>
      <c r="AE42" s="233">
        <v>9</v>
      </c>
    </row>
    <row r="43" spans="1:31" customFormat="1" ht="16.5" customHeight="1" x14ac:dyDescent="0.25">
      <c r="A43" s="228" t="s">
        <v>40</v>
      </c>
      <c r="B43" s="229">
        <v>17</v>
      </c>
      <c r="C43" s="230">
        <v>1</v>
      </c>
      <c r="D43" s="231">
        <v>17</v>
      </c>
      <c r="E43" s="231">
        <v>0</v>
      </c>
      <c r="F43" s="229">
        <v>15</v>
      </c>
      <c r="G43" s="234">
        <v>0.88229999999999997</v>
      </c>
      <c r="H43" s="231">
        <v>15</v>
      </c>
      <c r="I43" s="231">
        <v>0</v>
      </c>
      <c r="J43" s="229">
        <v>11</v>
      </c>
      <c r="K43" s="234">
        <v>0.73329999999999995</v>
      </c>
      <c r="L43" s="231">
        <v>1</v>
      </c>
      <c r="M43" s="231">
        <v>7</v>
      </c>
      <c r="N43" s="231">
        <v>1</v>
      </c>
      <c r="O43" s="231">
        <v>2</v>
      </c>
      <c r="P43" s="229">
        <v>4</v>
      </c>
      <c r="Q43" s="234">
        <v>0.2666</v>
      </c>
      <c r="R43" s="232">
        <v>0</v>
      </c>
      <c r="S43" s="232">
        <v>15</v>
      </c>
      <c r="T43" s="232">
        <v>2</v>
      </c>
      <c r="U43" s="232">
        <v>0</v>
      </c>
      <c r="V43" s="229">
        <v>9</v>
      </c>
      <c r="W43" s="234">
        <v>0.81810000000000005</v>
      </c>
      <c r="X43" s="232">
        <v>7</v>
      </c>
      <c r="Y43" s="232">
        <v>3</v>
      </c>
      <c r="Z43" s="232">
        <v>1</v>
      </c>
      <c r="AA43" s="232">
        <v>0</v>
      </c>
      <c r="AB43" s="232">
        <v>7</v>
      </c>
      <c r="AC43" s="232">
        <v>4</v>
      </c>
      <c r="AD43" s="232">
        <v>10</v>
      </c>
      <c r="AE43" s="233">
        <v>1</v>
      </c>
    </row>
    <row r="44" spans="1:31" customFormat="1" ht="16.5" customHeight="1" x14ac:dyDescent="0.25">
      <c r="A44" s="228" t="s">
        <v>13</v>
      </c>
      <c r="B44" s="229">
        <v>16</v>
      </c>
      <c r="C44" s="230">
        <v>1</v>
      </c>
      <c r="D44" s="231">
        <v>16</v>
      </c>
      <c r="E44" s="231">
        <v>0</v>
      </c>
      <c r="F44" s="229">
        <v>16</v>
      </c>
      <c r="G44" s="230">
        <v>1</v>
      </c>
      <c r="H44" s="231">
        <v>16</v>
      </c>
      <c r="I44" s="231">
        <v>0</v>
      </c>
      <c r="J44" s="229">
        <v>14</v>
      </c>
      <c r="K44" s="234">
        <v>0.875</v>
      </c>
      <c r="L44" s="231">
        <v>4</v>
      </c>
      <c r="M44" s="231">
        <v>6</v>
      </c>
      <c r="N44" s="231">
        <v>0</v>
      </c>
      <c r="O44" s="231">
        <v>4</v>
      </c>
      <c r="P44" s="229">
        <v>2</v>
      </c>
      <c r="Q44" s="234">
        <v>0.125</v>
      </c>
      <c r="R44" s="232">
        <v>0</v>
      </c>
      <c r="S44" s="232">
        <v>16</v>
      </c>
      <c r="T44" s="232">
        <v>0</v>
      </c>
      <c r="U44" s="232">
        <v>0</v>
      </c>
      <c r="V44" s="229">
        <v>6</v>
      </c>
      <c r="W44" s="234">
        <v>0.42849999999999999</v>
      </c>
      <c r="X44" s="232">
        <v>7</v>
      </c>
      <c r="Y44" s="232">
        <v>1</v>
      </c>
      <c r="Z44" s="232">
        <v>0</v>
      </c>
      <c r="AA44" s="232">
        <v>0</v>
      </c>
      <c r="AB44" s="232">
        <v>12</v>
      </c>
      <c r="AC44" s="232">
        <v>2</v>
      </c>
      <c r="AD44" s="232">
        <v>5</v>
      </c>
      <c r="AE44" s="233">
        <v>9</v>
      </c>
    </row>
    <row r="45" spans="1:31" s="43" customFormat="1" ht="16.5" customHeight="1" x14ac:dyDescent="0.2">
      <c r="A45" s="39" t="s">
        <v>296</v>
      </c>
      <c r="B45" s="40">
        <f>SUM(B32:B44)</f>
        <v>336</v>
      </c>
      <c r="C45" s="41">
        <v>1</v>
      </c>
      <c r="D45" s="40">
        <f>SUM(D32:D44)</f>
        <v>336</v>
      </c>
      <c r="E45" s="40">
        <f>SUM(E32:E44)</f>
        <v>0</v>
      </c>
      <c r="F45" s="40">
        <f>SUM(F32:F44)</f>
        <v>316</v>
      </c>
      <c r="G45" s="42">
        <f>F45/B45</f>
        <v>0.94047619047619047</v>
      </c>
      <c r="H45" s="40">
        <f>SUM(H32:H44)</f>
        <v>316</v>
      </c>
      <c r="I45" s="40">
        <f>SUM(I32:I44)</f>
        <v>0</v>
      </c>
      <c r="J45" s="40">
        <f>SUM(J32:J44)</f>
        <v>258</v>
      </c>
      <c r="K45" s="42">
        <f>J45/F45</f>
        <v>0.81645569620253167</v>
      </c>
      <c r="L45" s="40">
        <f>SUM(L32:L44)</f>
        <v>61</v>
      </c>
      <c r="M45" s="40">
        <f t="shared" ref="M45:AE45" si="2">SUM(M32:M44)</f>
        <v>138</v>
      </c>
      <c r="N45" s="40">
        <f t="shared" si="2"/>
        <v>9</v>
      </c>
      <c r="O45" s="40">
        <f t="shared" si="2"/>
        <v>44</v>
      </c>
      <c r="P45" s="40">
        <f t="shared" si="2"/>
        <v>55</v>
      </c>
      <c r="Q45" s="42">
        <f>P45/J45</f>
        <v>0.2131782945736434</v>
      </c>
      <c r="R45" s="40">
        <f t="shared" si="2"/>
        <v>12</v>
      </c>
      <c r="S45" s="40">
        <f t="shared" si="2"/>
        <v>301</v>
      </c>
      <c r="T45" s="40">
        <f t="shared" si="2"/>
        <v>4</v>
      </c>
      <c r="U45" s="40">
        <f t="shared" si="2"/>
        <v>2</v>
      </c>
      <c r="V45" s="40">
        <f t="shared" si="2"/>
        <v>174</v>
      </c>
      <c r="W45" s="42">
        <f>V45/F45</f>
        <v>0.55063291139240511</v>
      </c>
      <c r="X45" s="40">
        <f t="shared" si="2"/>
        <v>94</v>
      </c>
      <c r="Y45" s="40">
        <f t="shared" si="2"/>
        <v>97</v>
      </c>
      <c r="Z45" s="40">
        <f t="shared" si="2"/>
        <v>9</v>
      </c>
      <c r="AA45" s="40">
        <f t="shared" si="2"/>
        <v>0</v>
      </c>
      <c r="AB45" s="40">
        <f t="shared" si="2"/>
        <v>215</v>
      </c>
      <c r="AC45" s="40">
        <f t="shared" si="2"/>
        <v>38</v>
      </c>
      <c r="AD45" s="40">
        <f t="shared" si="2"/>
        <v>186</v>
      </c>
      <c r="AE45" s="44">
        <f t="shared" si="2"/>
        <v>66</v>
      </c>
    </row>
    <row r="46" spans="1:31" ht="16.5" customHeight="1" x14ac:dyDescent="0.2">
      <c r="A46" s="34" t="s">
        <v>143</v>
      </c>
      <c r="B46" s="35">
        <f>B30+B45</f>
        <v>339</v>
      </c>
      <c r="C46" s="36">
        <v>1</v>
      </c>
      <c r="D46" s="35">
        <f t="shared" ref="D46:AE46" si="3">D30+D45</f>
        <v>339</v>
      </c>
      <c r="E46" s="35">
        <f t="shared" si="3"/>
        <v>0</v>
      </c>
      <c r="F46" s="35">
        <f t="shared" si="3"/>
        <v>317</v>
      </c>
      <c r="G46" s="37">
        <f>F46/B46</f>
        <v>0.93510324483775809</v>
      </c>
      <c r="H46" s="35">
        <f t="shared" si="3"/>
        <v>317</v>
      </c>
      <c r="I46" s="35">
        <f t="shared" si="3"/>
        <v>0</v>
      </c>
      <c r="J46" s="35">
        <f t="shared" si="3"/>
        <v>258</v>
      </c>
      <c r="K46" s="37">
        <f>J46/F46</f>
        <v>0.81388012618296535</v>
      </c>
      <c r="L46" s="35">
        <f t="shared" si="3"/>
        <v>61</v>
      </c>
      <c r="M46" s="35">
        <f t="shared" si="3"/>
        <v>138</v>
      </c>
      <c r="N46" s="35">
        <f t="shared" si="3"/>
        <v>9</v>
      </c>
      <c r="O46" s="35">
        <f t="shared" si="3"/>
        <v>44</v>
      </c>
      <c r="P46" s="35">
        <f t="shared" si="3"/>
        <v>56</v>
      </c>
      <c r="Q46" s="37">
        <f>P46/F46</f>
        <v>0.17665615141955837</v>
      </c>
      <c r="R46" s="35">
        <f t="shared" si="3"/>
        <v>12</v>
      </c>
      <c r="S46" s="35">
        <f t="shared" si="3"/>
        <v>302</v>
      </c>
      <c r="T46" s="35">
        <f t="shared" si="3"/>
        <v>4</v>
      </c>
      <c r="U46" s="35">
        <f t="shared" si="3"/>
        <v>2</v>
      </c>
      <c r="V46" s="35">
        <f t="shared" si="3"/>
        <v>174</v>
      </c>
      <c r="W46" s="37">
        <f>V46/J46</f>
        <v>0.67441860465116277</v>
      </c>
      <c r="X46" s="35">
        <f t="shared" si="3"/>
        <v>94</v>
      </c>
      <c r="Y46" s="35">
        <f t="shared" si="3"/>
        <v>97</v>
      </c>
      <c r="Z46" s="35">
        <f t="shared" si="3"/>
        <v>9</v>
      </c>
      <c r="AA46" s="35">
        <f t="shared" si="3"/>
        <v>0</v>
      </c>
      <c r="AB46" s="35">
        <f t="shared" si="3"/>
        <v>215</v>
      </c>
      <c r="AC46" s="35">
        <f t="shared" si="3"/>
        <v>38</v>
      </c>
      <c r="AD46" s="35">
        <f t="shared" si="3"/>
        <v>186</v>
      </c>
      <c r="AE46" s="38">
        <f t="shared" si="3"/>
        <v>66</v>
      </c>
    </row>
    <row r="47" spans="1:31" ht="16.5" customHeight="1" x14ac:dyDescent="0.2">
      <c r="A47" s="423" t="s">
        <v>144</v>
      </c>
      <c r="B47" s="424"/>
      <c r="C47" s="424"/>
      <c r="D47" s="424"/>
      <c r="E47" s="424"/>
      <c r="F47" s="424"/>
      <c r="G47" s="424"/>
      <c r="H47" s="424"/>
      <c r="I47" s="424"/>
      <c r="J47" s="424"/>
      <c r="K47" s="424"/>
      <c r="L47" s="424"/>
      <c r="M47" s="424"/>
      <c r="N47" s="424"/>
      <c r="O47" s="424"/>
      <c r="P47" s="424"/>
      <c r="Q47" s="424"/>
      <c r="R47" s="424"/>
      <c r="S47" s="424"/>
      <c r="T47" s="424"/>
      <c r="U47" s="424"/>
      <c r="V47" s="424"/>
      <c r="W47" s="424"/>
      <c r="X47" s="424"/>
      <c r="Y47" s="424"/>
      <c r="Z47" s="424"/>
      <c r="AA47" s="424"/>
      <c r="AB47" s="424"/>
      <c r="AC47" s="424"/>
      <c r="AD47" s="424"/>
      <c r="AE47" s="425"/>
    </row>
    <row r="48" spans="1:31" customFormat="1" ht="16.5" customHeight="1" x14ac:dyDescent="0.25">
      <c r="A48" s="228" t="s">
        <v>35</v>
      </c>
      <c r="B48" s="229">
        <v>23</v>
      </c>
      <c r="C48" s="230">
        <v>1</v>
      </c>
      <c r="D48" s="231">
        <v>23</v>
      </c>
      <c r="E48" s="231">
        <v>0</v>
      </c>
      <c r="F48" s="229">
        <v>20</v>
      </c>
      <c r="G48" s="234">
        <v>0.86950000000000005</v>
      </c>
      <c r="H48" s="231">
        <v>20</v>
      </c>
      <c r="I48" s="231">
        <v>0</v>
      </c>
      <c r="J48" s="229">
        <v>15</v>
      </c>
      <c r="K48" s="230">
        <v>0.75</v>
      </c>
      <c r="L48" s="231">
        <v>5</v>
      </c>
      <c r="M48" s="231">
        <v>9</v>
      </c>
      <c r="N48" s="231">
        <v>0</v>
      </c>
      <c r="O48" s="231">
        <v>1</v>
      </c>
      <c r="P48" s="229">
        <v>5</v>
      </c>
      <c r="Q48" s="230">
        <v>0.25</v>
      </c>
      <c r="R48" s="232">
        <v>1</v>
      </c>
      <c r="S48" s="232">
        <v>19</v>
      </c>
      <c r="T48" s="232">
        <v>0</v>
      </c>
      <c r="U48" s="232">
        <v>0</v>
      </c>
      <c r="V48" s="229">
        <v>9</v>
      </c>
      <c r="W48" s="230">
        <v>0.6</v>
      </c>
      <c r="X48" s="232">
        <v>10</v>
      </c>
      <c r="Y48" s="232">
        <v>4</v>
      </c>
      <c r="Z48" s="232">
        <v>0</v>
      </c>
      <c r="AA48" s="232">
        <v>0</v>
      </c>
      <c r="AB48" s="232">
        <v>12</v>
      </c>
      <c r="AC48" s="232">
        <v>3</v>
      </c>
      <c r="AD48" s="232">
        <v>3</v>
      </c>
      <c r="AE48" s="233">
        <v>12</v>
      </c>
    </row>
    <row r="49" spans="1:31" customFormat="1" ht="16.5" customHeight="1" x14ac:dyDescent="0.25">
      <c r="A49" s="228" t="s">
        <v>10</v>
      </c>
      <c r="B49" s="229">
        <v>36</v>
      </c>
      <c r="C49" s="230">
        <v>1</v>
      </c>
      <c r="D49" s="231">
        <v>22</v>
      </c>
      <c r="E49" s="231">
        <v>14</v>
      </c>
      <c r="F49" s="229">
        <v>29</v>
      </c>
      <c r="G49" s="234">
        <v>0.80549999999999999</v>
      </c>
      <c r="H49" s="231">
        <v>19</v>
      </c>
      <c r="I49" s="231">
        <v>10</v>
      </c>
      <c r="J49" s="229">
        <v>19</v>
      </c>
      <c r="K49" s="234">
        <v>0.65510000000000002</v>
      </c>
      <c r="L49" s="231">
        <v>0</v>
      </c>
      <c r="M49" s="231">
        <v>9</v>
      </c>
      <c r="N49" s="231">
        <v>1</v>
      </c>
      <c r="O49" s="231">
        <v>6</v>
      </c>
      <c r="P49" s="229">
        <v>9</v>
      </c>
      <c r="Q49" s="234">
        <v>0.31030000000000002</v>
      </c>
      <c r="R49" s="232">
        <v>6</v>
      </c>
      <c r="S49" s="232">
        <v>22</v>
      </c>
      <c r="T49" s="232">
        <v>0</v>
      </c>
      <c r="U49" s="232">
        <v>0</v>
      </c>
      <c r="V49" s="229">
        <v>11</v>
      </c>
      <c r="W49" s="234">
        <v>0.57889999999999997</v>
      </c>
      <c r="X49" s="232">
        <v>8</v>
      </c>
      <c r="Y49" s="232">
        <v>5</v>
      </c>
      <c r="Z49" s="232">
        <v>1</v>
      </c>
      <c r="AA49" s="232">
        <v>0</v>
      </c>
      <c r="AB49" s="232">
        <v>15</v>
      </c>
      <c r="AC49" s="232">
        <v>1</v>
      </c>
      <c r="AD49" s="232">
        <v>6</v>
      </c>
      <c r="AE49" s="233">
        <v>10</v>
      </c>
    </row>
    <row r="50" spans="1:31" customFormat="1" ht="16.5" customHeight="1" x14ac:dyDescent="0.25">
      <c r="A50" s="228" t="s">
        <v>12</v>
      </c>
      <c r="B50" s="229">
        <v>22</v>
      </c>
      <c r="C50" s="230">
        <v>1</v>
      </c>
      <c r="D50" s="231">
        <v>22</v>
      </c>
      <c r="E50" s="231">
        <v>0</v>
      </c>
      <c r="F50" s="229">
        <v>21</v>
      </c>
      <c r="G50" s="234">
        <v>0.95450000000000002</v>
      </c>
      <c r="H50" s="231">
        <v>21</v>
      </c>
      <c r="I50" s="231">
        <v>0</v>
      </c>
      <c r="J50" s="229">
        <v>16</v>
      </c>
      <c r="K50" s="234">
        <v>0.76190000000000002</v>
      </c>
      <c r="L50" s="231">
        <v>3</v>
      </c>
      <c r="M50" s="231">
        <v>8</v>
      </c>
      <c r="N50" s="231">
        <v>1</v>
      </c>
      <c r="O50" s="231">
        <v>3</v>
      </c>
      <c r="P50" s="229">
        <v>5</v>
      </c>
      <c r="Q50" s="234">
        <v>0.23799999999999999</v>
      </c>
      <c r="R50" s="232">
        <v>1</v>
      </c>
      <c r="S50" s="232">
        <v>20</v>
      </c>
      <c r="T50" s="232">
        <v>1</v>
      </c>
      <c r="U50" s="232">
        <v>0</v>
      </c>
      <c r="V50" s="229">
        <v>10</v>
      </c>
      <c r="W50" s="234">
        <v>0.625</v>
      </c>
      <c r="X50" s="232">
        <v>10</v>
      </c>
      <c r="Y50" s="232">
        <v>2</v>
      </c>
      <c r="Z50" s="232">
        <v>1</v>
      </c>
      <c r="AA50" s="232">
        <v>0</v>
      </c>
      <c r="AB50" s="232">
        <v>13</v>
      </c>
      <c r="AC50" s="232">
        <v>2</v>
      </c>
      <c r="AD50" s="232">
        <v>6</v>
      </c>
      <c r="AE50" s="233">
        <v>9</v>
      </c>
    </row>
    <row r="51" spans="1:31" customFormat="1" ht="16.5" customHeight="1" x14ac:dyDescent="0.25">
      <c r="A51" s="228" t="s">
        <v>17</v>
      </c>
      <c r="B51" s="229">
        <v>72</v>
      </c>
      <c r="C51" s="230">
        <v>1</v>
      </c>
      <c r="D51" s="231">
        <v>59</v>
      </c>
      <c r="E51" s="231">
        <v>13</v>
      </c>
      <c r="F51" s="229">
        <v>41</v>
      </c>
      <c r="G51" s="234">
        <v>0.56940000000000002</v>
      </c>
      <c r="H51" s="231">
        <v>39</v>
      </c>
      <c r="I51" s="231">
        <v>2</v>
      </c>
      <c r="J51" s="229">
        <v>35</v>
      </c>
      <c r="K51" s="234">
        <v>0.85360000000000003</v>
      </c>
      <c r="L51" s="231">
        <v>9</v>
      </c>
      <c r="M51" s="231">
        <v>16</v>
      </c>
      <c r="N51" s="231">
        <v>1</v>
      </c>
      <c r="O51" s="231">
        <v>8</v>
      </c>
      <c r="P51" s="229">
        <v>6</v>
      </c>
      <c r="Q51" s="234">
        <v>0.14630000000000001</v>
      </c>
      <c r="R51" s="232">
        <v>1</v>
      </c>
      <c r="S51" s="232">
        <v>40</v>
      </c>
      <c r="T51" s="232">
        <v>1</v>
      </c>
      <c r="U51" s="232">
        <v>2</v>
      </c>
      <c r="V51" s="229">
        <v>19</v>
      </c>
      <c r="W51" s="234">
        <v>0.54279999999999995</v>
      </c>
      <c r="X51" s="232">
        <v>29</v>
      </c>
      <c r="Y51" s="232">
        <v>2</v>
      </c>
      <c r="Z51" s="232">
        <v>1</v>
      </c>
      <c r="AA51" s="232">
        <v>0</v>
      </c>
      <c r="AB51" s="232">
        <v>30</v>
      </c>
      <c r="AC51" s="232">
        <v>4</v>
      </c>
      <c r="AD51" s="232">
        <v>14</v>
      </c>
      <c r="AE51" s="233">
        <v>20</v>
      </c>
    </row>
    <row r="52" spans="1:31" customFormat="1" ht="16.5" customHeight="1" x14ac:dyDescent="0.25">
      <c r="A52" s="228" t="s">
        <v>145</v>
      </c>
      <c r="B52" s="229">
        <v>32</v>
      </c>
      <c r="C52" s="230">
        <v>1</v>
      </c>
      <c r="D52" s="231">
        <v>31</v>
      </c>
      <c r="E52" s="231">
        <v>1</v>
      </c>
      <c r="F52" s="229">
        <v>16</v>
      </c>
      <c r="G52" s="230">
        <v>0.5</v>
      </c>
      <c r="H52" s="231">
        <v>15</v>
      </c>
      <c r="I52" s="231">
        <v>1</v>
      </c>
      <c r="J52" s="229">
        <v>13</v>
      </c>
      <c r="K52" s="234">
        <v>0.8125</v>
      </c>
      <c r="L52" s="231">
        <v>1</v>
      </c>
      <c r="M52" s="231">
        <v>7</v>
      </c>
      <c r="N52" s="231">
        <v>1</v>
      </c>
      <c r="O52" s="231">
        <v>2</v>
      </c>
      <c r="P52" s="229">
        <v>3</v>
      </c>
      <c r="Q52" s="234">
        <v>0.1875</v>
      </c>
      <c r="R52" s="232">
        <v>0</v>
      </c>
      <c r="S52" s="232">
        <v>16</v>
      </c>
      <c r="T52" s="232">
        <v>1</v>
      </c>
      <c r="U52" s="232">
        <v>0</v>
      </c>
      <c r="V52" s="229">
        <v>11</v>
      </c>
      <c r="W52" s="234">
        <v>0.84609999999999996</v>
      </c>
      <c r="X52" s="232">
        <v>12</v>
      </c>
      <c r="Y52" s="232">
        <v>1</v>
      </c>
      <c r="Z52" s="232">
        <v>1</v>
      </c>
      <c r="AA52" s="232">
        <v>0</v>
      </c>
      <c r="AB52" s="232">
        <v>8</v>
      </c>
      <c r="AC52" s="232">
        <v>3</v>
      </c>
      <c r="AD52" s="232">
        <v>4</v>
      </c>
      <c r="AE52" s="233">
        <v>7</v>
      </c>
    </row>
    <row r="53" spans="1:31" customFormat="1" ht="16.5" customHeight="1" x14ac:dyDescent="0.25">
      <c r="A53" s="228" t="s">
        <v>21</v>
      </c>
      <c r="B53" s="229">
        <v>78</v>
      </c>
      <c r="C53" s="230">
        <v>1</v>
      </c>
      <c r="D53" s="231">
        <v>63</v>
      </c>
      <c r="E53" s="231">
        <v>15</v>
      </c>
      <c r="F53" s="229">
        <v>70</v>
      </c>
      <c r="G53" s="234">
        <v>0.89739999999999998</v>
      </c>
      <c r="H53" s="231">
        <v>59</v>
      </c>
      <c r="I53" s="231">
        <v>11</v>
      </c>
      <c r="J53" s="229">
        <v>62</v>
      </c>
      <c r="K53" s="234">
        <v>0.88570000000000004</v>
      </c>
      <c r="L53" s="231">
        <v>12</v>
      </c>
      <c r="M53" s="231">
        <v>23</v>
      </c>
      <c r="N53" s="231">
        <v>3</v>
      </c>
      <c r="O53" s="231">
        <v>24</v>
      </c>
      <c r="P53" s="229">
        <v>8</v>
      </c>
      <c r="Q53" s="234">
        <v>0.1142</v>
      </c>
      <c r="R53" s="232">
        <v>3</v>
      </c>
      <c r="S53" s="232">
        <v>67</v>
      </c>
      <c r="T53" s="232">
        <v>3</v>
      </c>
      <c r="U53" s="232">
        <v>1</v>
      </c>
      <c r="V53" s="229">
        <v>42</v>
      </c>
      <c r="W53" s="234">
        <v>0.6774</v>
      </c>
      <c r="X53" s="232">
        <v>24</v>
      </c>
      <c r="Y53" s="232">
        <v>29</v>
      </c>
      <c r="Z53" s="232">
        <v>4</v>
      </c>
      <c r="AA53" s="232">
        <v>0</v>
      </c>
      <c r="AB53" s="232">
        <v>54</v>
      </c>
      <c r="AC53" s="232">
        <v>8</v>
      </c>
      <c r="AD53" s="232">
        <v>30</v>
      </c>
      <c r="AE53" s="233">
        <v>31</v>
      </c>
    </row>
    <row r="54" spans="1:31" customFormat="1" ht="16.5" customHeight="1" x14ac:dyDescent="0.25">
      <c r="A54" s="228" t="s">
        <v>146</v>
      </c>
      <c r="B54" s="229">
        <v>1</v>
      </c>
      <c r="C54" s="230">
        <v>1</v>
      </c>
      <c r="D54" s="231">
        <v>1</v>
      </c>
      <c r="E54" s="231">
        <v>0</v>
      </c>
      <c r="F54" s="229">
        <v>1</v>
      </c>
      <c r="G54" s="230">
        <v>1</v>
      </c>
      <c r="H54" s="231">
        <v>1</v>
      </c>
      <c r="I54" s="231">
        <v>0</v>
      </c>
      <c r="J54" s="229">
        <v>1</v>
      </c>
      <c r="K54" s="230">
        <v>1</v>
      </c>
      <c r="L54" s="231">
        <v>0</v>
      </c>
      <c r="M54" s="231">
        <v>0</v>
      </c>
      <c r="N54" s="231">
        <v>0</v>
      </c>
      <c r="O54" s="231">
        <v>1</v>
      </c>
      <c r="P54" s="229">
        <v>0</v>
      </c>
      <c r="Q54" s="230">
        <v>0</v>
      </c>
      <c r="R54" s="232">
        <v>0</v>
      </c>
      <c r="S54" s="232">
        <v>1</v>
      </c>
      <c r="T54" s="232">
        <v>0</v>
      </c>
      <c r="U54" s="232">
        <v>0</v>
      </c>
      <c r="V54" s="229">
        <v>1</v>
      </c>
      <c r="W54" s="230">
        <v>1</v>
      </c>
      <c r="X54" s="232">
        <v>1</v>
      </c>
      <c r="Y54" s="232">
        <v>0</v>
      </c>
      <c r="Z54" s="232">
        <v>0</v>
      </c>
      <c r="AA54" s="232">
        <v>0</v>
      </c>
      <c r="AB54" s="232">
        <v>1</v>
      </c>
      <c r="AC54" s="232">
        <v>0</v>
      </c>
      <c r="AD54" s="232">
        <v>0</v>
      </c>
      <c r="AE54" s="233">
        <v>1</v>
      </c>
    </row>
    <row r="55" spans="1:31" customFormat="1" ht="16.5" customHeight="1" x14ac:dyDescent="0.25">
      <c r="A55" s="228" t="s">
        <v>0</v>
      </c>
      <c r="B55" s="229">
        <v>132</v>
      </c>
      <c r="C55" s="230">
        <v>1</v>
      </c>
      <c r="D55" s="231">
        <v>82</v>
      </c>
      <c r="E55" s="231">
        <v>50</v>
      </c>
      <c r="F55" s="229">
        <v>104</v>
      </c>
      <c r="G55" s="234">
        <v>0.78779999999999994</v>
      </c>
      <c r="H55" s="231">
        <v>69</v>
      </c>
      <c r="I55" s="231">
        <v>35</v>
      </c>
      <c r="J55" s="229">
        <v>91</v>
      </c>
      <c r="K55" s="234">
        <v>0.875</v>
      </c>
      <c r="L55" s="231">
        <v>10</v>
      </c>
      <c r="M55" s="231">
        <v>46</v>
      </c>
      <c r="N55" s="231">
        <v>4</v>
      </c>
      <c r="O55" s="231">
        <v>27</v>
      </c>
      <c r="P55" s="229">
        <v>13</v>
      </c>
      <c r="Q55" s="234">
        <v>0.125</v>
      </c>
      <c r="R55" s="232">
        <v>7</v>
      </c>
      <c r="S55" s="232">
        <v>97</v>
      </c>
      <c r="T55" s="232">
        <v>2</v>
      </c>
      <c r="U55" s="232">
        <v>0</v>
      </c>
      <c r="V55" s="229">
        <v>52</v>
      </c>
      <c r="W55" s="234">
        <v>0.57140000000000002</v>
      </c>
      <c r="X55" s="232">
        <v>37</v>
      </c>
      <c r="Y55" s="232">
        <v>37</v>
      </c>
      <c r="Z55" s="232">
        <v>4</v>
      </c>
      <c r="AA55" s="232">
        <v>0</v>
      </c>
      <c r="AB55" s="232">
        <v>75</v>
      </c>
      <c r="AC55" s="232">
        <v>12</v>
      </c>
      <c r="AD55" s="232">
        <v>21</v>
      </c>
      <c r="AE55" s="233">
        <v>66</v>
      </c>
    </row>
    <row r="56" spans="1:31" customFormat="1" ht="16.5" customHeight="1" x14ac:dyDescent="0.25">
      <c r="A56" s="228" t="s">
        <v>22</v>
      </c>
      <c r="B56" s="229">
        <v>37</v>
      </c>
      <c r="C56" s="230">
        <v>1</v>
      </c>
      <c r="D56" s="231">
        <v>37</v>
      </c>
      <c r="E56" s="231">
        <v>0</v>
      </c>
      <c r="F56" s="229">
        <v>28</v>
      </c>
      <c r="G56" s="234">
        <v>0.75670000000000004</v>
      </c>
      <c r="H56" s="231">
        <v>28</v>
      </c>
      <c r="I56" s="231">
        <v>0</v>
      </c>
      <c r="J56" s="229">
        <v>24</v>
      </c>
      <c r="K56" s="234">
        <v>0.85709999999999997</v>
      </c>
      <c r="L56" s="231">
        <v>3</v>
      </c>
      <c r="M56" s="231">
        <v>11</v>
      </c>
      <c r="N56" s="231">
        <v>0</v>
      </c>
      <c r="O56" s="231">
        <v>7</v>
      </c>
      <c r="P56" s="229">
        <v>4</v>
      </c>
      <c r="Q56" s="234">
        <v>0.14280000000000001</v>
      </c>
      <c r="R56" s="232">
        <v>0</v>
      </c>
      <c r="S56" s="232">
        <v>28</v>
      </c>
      <c r="T56" s="232">
        <v>0</v>
      </c>
      <c r="U56" s="232">
        <v>0</v>
      </c>
      <c r="V56" s="229">
        <v>12</v>
      </c>
      <c r="W56" s="230">
        <v>0.5</v>
      </c>
      <c r="X56" s="232">
        <v>20</v>
      </c>
      <c r="Y56" s="232">
        <v>2</v>
      </c>
      <c r="Z56" s="232">
        <v>0</v>
      </c>
      <c r="AA56" s="232">
        <v>0</v>
      </c>
      <c r="AB56" s="232">
        <v>19</v>
      </c>
      <c r="AC56" s="232">
        <v>2</v>
      </c>
      <c r="AD56" s="232">
        <v>8</v>
      </c>
      <c r="AE56" s="233">
        <v>13</v>
      </c>
    </row>
    <row r="57" spans="1:31" customFormat="1" ht="16.5" customHeight="1" x14ac:dyDescent="0.25">
      <c r="A57" s="228" t="s">
        <v>31</v>
      </c>
      <c r="B57" s="229">
        <v>11</v>
      </c>
      <c r="C57" s="230">
        <v>1</v>
      </c>
      <c r="D57" s="231">
        <v>11</v>
      </c>
      <c r="E57" s="231">
        <v>0</v>
      </c>
      <c r="F57" s="229">
        <v>8</v>
      </c>
      <c r="G57" s="234">
        <v>0.72719999999999996</v>
      </c>
      <c r="H57" s="231">
        <v>8</v>
      </c>
      <c r="I57" s="231">
        <v>0</v>
      </c>
      <c r="J57" s="229">
        <v>6</v>
      </c>
      <c r="K57" s="230">
        <v>0.75</v>
      </c>
      <c r="L57" s="231">
        <v>2</v>
      </c>
      <c r="M57" s="231">
        <v>2</v>
      </c>
      <c r="N57" s="231">
        <v>0</v>
      </c>
      <c r="O57" s="231">
        <v>2</v>
      </c>
      <c r="P57" s="229">
        <v>1</v>
      </c>
      <c r="Q57" s="234">
        <v>0.125</v>
      </c>
      <c r="R57" s="232">
        <v>0</v>
      </c>
      <c r="S57" s="232">
        <v>7</v>
      </c>
      <c r="T57" s="232">
        <v>1</v>
      </c>
      <c r="U57" s="232">
        <v>0</v>
      </c>
      <c r="V57" s="229">
        <v>6</v>
      </c>
      <c r="W57" s="230">
        <v>1</v>
      </c>
      <c r="X57" s="232">
        <v>0</v>
      </c>
      <c r="Y57" s="232">
        <v>5</v>
      </c>
      <c r="Z57" s="232">
        <v>0</v>
      </c>
      <c r="AA57" s="232">
        <v>0</v>
      </c>
      <c r="AB57" s="232">
        <v>5</v>
      </c>
      <c r="AC57" s="232">
        <v>1</v>
      </c>
      <c r="AD57" s="232">
        <v>6</v>
      </c>
      <c r="AE57" s="233">
        <v>0</v>
      </c>
    </row>
    <row r="58" spans="1:31" customFormat="1" ht="16.5" customHeight="1" x14ac:dyDescent="0.25">
      <c r="A58" s="228" t="s">
        <v>147</v>
      </c>
      <c r="B58" s="229">
        <v>9</v>
      </c>
      <c r="C58" s="230">
        <v>1</v>
      </c>
      <c r="D58" s="231">
        <v>9</v>
      </c>
      <c r="E58" s="231">
        <v>0</v>
      </c>
      <c r="F58" s="229">
        <v>8</v>
      </c>
      <c r="G58" s="234">
        <v>0.88880000000000003</v>
      </c>
      <c r="H58" s="231">
        <v>8</v>
      </c>
      <c r="I58" s="231">
        <v>0</v>
      </c>
      <c r="J58" s="229">
        <v>5</v>
      </c>
      <c r="K58" s="234">
        <v>0.625</v>
      </c>
      <c r="L58" s="231">
        <v>0</v>
      </c>
      <c r="M58" s="231">
        <v>3</v>
      </c>
      <c r="N58" s="231">
        <v>1</v>
      </c>
      <c r="O58" s="231">
        <v>0</v>
      </c>
      <c r="P58" s="229">
        <v>3</v>
      </c>
      <c r="Q58" s="234">
        <v>0.375</v>
      </c>
      <c r="R58" s="232">
        <v>1</v>
      </c>
      <c r="S58" s="232">
        <v>7</v>
      </c>
      <c r="T58" s="232">
        <v>1</v>
      </c>
      <c r="U58" s="232">
        <v>0</v>
      </c>
      <c r="V58" s="229">
        <v>2</v>
      </c>
      <c r="W58" s="230">
        <v>0.4</v>
      </c>
      <c r="X58" s="232">
        <v>2</v>
      </c>
      <c r="Y58" s="232">
        <v>1</v>
      </c>
      <c r="Z58" s="232">
        <v>1</v>
      </c>
      <c r="AA58" s="232">
        <v>0</v>
      </c>
      <c r="AB58" s="232">
        <v>2</v>
      </c>
      <c r="AC58" s="232">
        <v>2</v>
      </c>
      <c r="AD58" s="232">
        <v>2</v>
      </c>
      <c r="AE58" s="233">
        <v>2</v>
      </c>
    </row>
    <row r="59" spans="1:31" customFormat="1" ht="16.5" customHeight="1" x14ac:dyDescent="0.25">
      <c r="A59" s="228" t="s">
        <v>50</v>
      </c>
      <c r="B59" s="229">
        <v>20</v>
      </c>
      <c r="C59" s="230">
        <v>1</v>
      </c>
      <c r="D59" s="231">
        <v>20</v>
      </c>
      <c r="E59" s="231">
        <v>0</v>
      </c>
      <c r="F59" s="229">
        <v>18</v>
      </c>
      <c r="G59" s="230">
        <v>0.9</v>
      </c>
      <c r="H59" s="231">
        <v>18</v>
      </c>
      <c r="I59" s="231">
        <v>0</v>
      </c>
      <c r="J59" s="229">
        <v>12</v>
      </c>
      <c r="K59" s="234">
        <v>0.66659999999999997</v>
      </c>
      <c r="L59" s="231">
        <v>4</v>
      </c>
      <c r="M59" s="231">
        <v>5</v>
      </c>
      <c r="N59" s="231">
        <v>0</v>
      </c>
      <c r="O59" s="231">
        <v>2</v>
      </c>
      <c r="P59" s="229">
        <v>6</v>
      </c>
      <c r="Q59" s="234">
        <v>0.33329999999999999</v>
      </c>
      <c r="R59" s="232">
        <v>1</v>
      </c>
      <c r="S59" s="232">
        <v>17</v>
      </c>
      <c r="T59" s="232">
        <v>1</v>
      </c>
      <c r="U59" s="232">
        <v>0</v>
      </c>
      <c r="V59" s="229">
        <v>6</v>
      </c>
      <c r="W59" s="230">
        <v>0.5</v>
      </c>
      <c r="X59" s="232">
        <v>4</v>
      </c>
      <c r="Y59" s="232">
        <v>2</v>
      </c>
      <c r="Z59" s="232">
        <v>0</v>
      </c>
      <c r="AA59" s="232">
        <v>0</v>
      </c>
      <c r="AB59" s="232">
        <v>9</v>
      </c>
      <c r="AC59" s="232">
        <v>2</v>
      </c>
      <c r="AD59" s="232">
        <v>3</v>
      </c>
      <c r="AE59" s="233">
        <v>8</v>
      </c>
    </row>
    <row r="60" spans="1:31" customFormat="1" ht="16.5" customHeight="1" x14ac:dyDescent="0.25">
      <c r="A60" s="228" t="s">
        <v>23</v>
      </c>
      <c r="B60" s="229">
        <v>14</v>
      </c>
      <c r="C60" s="230">
        <v>1</v>
      </c>
      <c r="D60" s="231">
        <v>14</v>
      </c>
      <c r="E60" s="231">
        <v>0</v>
      </c>
      <c r="F60" s="229">
        <v>9</v>
      </c>
      <c r="G60" s="234">
        <v>0.64280000000000004</v>
      </c>
      <c r="H60" s="231">
        <v>9</v>
      </c>
      <c r="I60" s="231">
        <v>0</v>
      </c>
      <c r="J60" s="229">
        <v>8</v>
      </c>
      <c r="K60" s="234">
        <v>0.88880000000000003</v>
      </c>
      <c r="L60" s="231">
        <v>2</v>
      </c>
      <c r="M60" s="231">
        <v>4</v>
      </c>
      <c r="N60" s="231">
        <v>2</v>
      </c>
      <c r="O60" s="231">
        <v>0</v>
      </c>
      <c r="P60" s="229">
        <v>1</v>
      </c>
      <c r="Q60" s="234">
        <v>0.1111</v>
      </c>
      <c r="R60" s="232">
        <v>1</v>
      </c>
      <c r="S60" s="232">
        <v>8</v>
      </c>
      <c r="T60" s="232">
        <v>0</v>
      </c>
      <c r="U60" s="232">
        <v>0</v>
      </c>
      <c r="V60" s="229">
        <v>4</v>
      </c>
      <c r="W60" s="230">
        <v>0.5</v>
      </c>
      <c r="X60" s="232">
        <v>4</v>
      </c>
      <c r="Y60" s="232">
        <v>1</v>
      </c>
      <c r="Z60" s="232">
        <v>2</v>
      </c>
      <c r="AA60" s="232">
        <v>0</v>
      </c>
      <c r="AB60" s="232">
        <v>6</v>
      </c>
      <c r="AC60" s="232">
        <v>2</v>
      </c>
      <c r="AD60" s="232">
        <v>3</v>
      </c>
      <c r="AE60" s="233">
        <v>4</v>
      </c>
    </row>
    <row r="61" spans="1:31" customFormat="1" ht="16.5" customHeight="1" x14ac:dyDescent="0.25">
      <c r="A61" s="228" t="s">
        <v>43</v>
      </c>
      <c r="B61" s="229">
        <v>15</v>
      </c>
      <c r="C61" s="230">
        <v>1</v>
      </c>
      <c r="D61" s="231">
        <v>15</v>
      </c>
      <c r="E61" s="231">
        <v>0</v>
      </c>
      <c r="F61" s="229">
        <v>13</v>
      </c>
      <c r="G61" s="234">
        <v>0.86660000000000004</v>
      </c>
      <c r="H61" s="231">
        <v>13</v>
      </c>
      <c r="I61" s="231">
        <v>0</v>
      </c>
      <c r="J61" s="229">
        <v>12</v>
      </c>
      <c r="K61" s="234">
        <v>0.92300000000000004</v>
      </c>
      <c r="L61" s="231">
        <v>1</v>
      </c>
      <c r="M61" s="231">
        <v>7</v>
      </c>
      <c r="N61" s="231">
        <v>0</v>
      </c>
      <c r="O61" s="231">
        <v>4</v>
      </c>
      <c r="P61" s="229">
        <v>1</v>
      </c>
      <c r="Q61" s="234">
        <v>7.6899999999999996E-2</v>
      </c>
      <c r="R61" s="232">
        <v>1</v>
      </c>
      <c r="S61" s="232">
        <v>12</v>
      </c>
      <c r="T61" s="232">
        <v>0</v>
      </c>
      <c r="U61" s="232">
        <v>0</v>
      </c>
      <c r="V61" s="229">
        <v>5</v>
      </c>
      <c r="W61" s="234">
        <v>0.41660000000000003</v>
      </c>
      <c r="X61" s="232">
        <v>4</v>
      </c>
      <c r="Y61" s="232">
        <v>2</v>
      </c>
      <c r="Z61" s="232">
        <v>0</v>
      </c>
      <c r="AA61" s="232">
        <v>0</v>
      </c>
      <c r="AB61" s="232">
        <v>12</v>
      </c>
      <c r="AC61" s="232">
        <v>0</v>
      </c>
      <c r="AD61" s="232">
        <v>5</v>
      </c>
      <c r="AE61" s="233">
        <v>7</v>
      </c>
    </row>
    <row r="62" spans="1:31" ht="16.5" customHeight="1" x14ac:dyDescent="0.2">
      <c r="A62" s="34" t="s">
        <v>148</v>
      </c>
      <c r="B62" s="35">
        <f>SUM(B48:B61)</f>
        <v>502</v>
      </c>
      <c r="C62" s="36">
        <v>1</v>
      </c>
      <c r="D62" s="35">
        <f>SUM(D48:D61)</f>
        <v>409</v>
      </c>
      <c r="E62" s="35">
        <f>SUM(E48:E61)</f>
        <v>93</v>
      </c>
      <c r="F62" s="35">
        <f>SUM(F48:F61)</f>
        <v>386</v>
      </c>
      <c r="G62" s="37">
        <f>F62/B62</f>
        <v>0.7689243027888446</v>
      </c>
      <c r="H62" s="35">
        <f>SUM(H48:H61)</f>
        <v>327</v>
      </c>
      <c r="I62" s="35">
        <f>SUM(I48:I61)</f>
        <v>59</v>
      </c>
      <c r="J62" s="35">
        <f>SUM(J48:J61)</f>
        <v>319</v>
      </c>
      <c r="K62" s="37">
        <f>J62/F62</f>
        <v>0.82642487046632129</v>
      </c>
      <c r="L62" s="35">
        <f>SUM(L48:L61)</f>
        <v>52</v>
      </c>
      <c r="M62" s="35">
        <f>SUM(M48:M61)</f>
        <v>150</v>
      </c>
      <c r="N62" s="35">
        <f>SUM(N48:N61)</f>
        <v>14</v>
      </c>
      <c r="O62" s="35">
        <f>SUM(O48:O61)</f>
        <v>87</v>
      </c>
      <c r="P62" s="35">
        <f>SUM(P48:P61)</f>
        <v>65</v>
      </c>
      <c r="Q62" s="37">
        <f>P62/F62</f>
        <v>0.16839378238341968</v>
      </c>
      <c r="R62" s="35">
        <f>SUM(R48:R61)</f>
        <v>23</v>
      </c>
      <c r="S62" s="35">
        <f>SUM(S48:S61)</f>
        <v>361</v>
      </c>
      <c r="T62" s="35">
        <f>SUM(T48:T61)</f>
        <v>11</v>
      </c>
      <c r="U62" s="35">
        <f>SUM(U48:U61)</f>
        <v>3</v>
      </c>
      <c r="V62" s="35">
        <f>SUM(V48:V61)</f>
        <v>190</v>
      </c>
      <c r="W62" s="37">
        <f>V62/J62</f>
        <v>0.59561128526645768</v>
      </c>
      <c r="X62" s="35">
        <f t="shared" ref="X62:AE62" si="4">SUM(X48:X61)</f>
        <v>165</v>
      </c>
      <c r="Y62" s="35">
        <f t="shared" si="4"/>
        <v>93</v>
      </c>
      <c r="Z62" s="35">
        <f t="shared" si="4"/>
        <v>15</v>
      </c>
      <c r="AA62" s="35">
        <f t="shared" si="4"/>
        <v>0</v>
      </c>
      <c r="AB62" s="35">
        <f t="shared" si="4"/>
        <v>261</v>
      </c>
      <c r="AC62" s="35">
        <f t="shared" si="4"/>
        <v>42</v>
      </c>
      <c r="AD62" s="35">
        <f t="shared" si="4"/>
        <v>111</v>
      </c>
      <c r="AE62" s="38">
        <f t="shared" si="4"/>
        <v>190</v>
      </c>
    </row>
    <row r="63" spans="1:31" ht="16.5" customHeight="1" x14ac:dyDescent="0.2">
      <c r="A63" s="420" t="s">
        <v>149</v>
      </c>
      <c r="B63" s="421"/>
      <c r="C63" s="421"/>
      <c r="D63" s="421"/>
      <c r="E63" s="421"/>
      <c r="F63" s="421"/>
      <c r="G63" s="421"/>
      <c r="H63" s="421"/>
      <c r="I63" s="421"/>
      <c r="J63" s="421"/>
      <c r="K63" s="421"/>
      <c r="L63" s="421"/>
      <c r="M63" s="421"/>
      <c r="N63" s="421"/>
      <c r="O63" s="421"/>
      <c r="P63" s="421"/>
      <c r="Q63" s="421"/>
      <c r="R63" s="421"/>
      <c r="S63" s="421"/>
      <c r="T63" s="421"/>
      <c r="U63" s="421"/>
      <c r="V63" s="421"/>
      <c r="W63" s="421"/>
      <c r="X63" s="421"/>
      <c r="Y63" s="421"/>
      <c r="Z63" s="421"/>
      <c r="AA63" s="421"/>
      <c r="AB63" s="421"/>
      <c r="AC63" s="421"/>
      <c r="AD63" s="421"/>
      <c r="AE63" s="422"/>
    </row>
    <row r="64" spans="1:31" customFormat="1" ht="16.5" customHeight="1" x14ac:dyDescent="0.25">
      <c r="A64" s="228" t="s">
        <v>150</v>
      </c>
      <c r="B64" s="229">
        <v>44</v>
      </c>
      <c r="C64" s="230">
        <v>1</v>
      </c>
      <c r="D64" s="231">
        <v>44</v>
      </c>
      <c r="E64" s="231">
        <v>0</v>
      </c>
      <c r="F64" s="229">
        <v>38</v>
      </c>
      <c r="G64" s="234">
        <v>0.86360000000000003</v>
      </c>
      <c r="H64" s="231">
        <v>38</v>
      </c>
      <c r="I64" s="231">
        <v>0</v>
      </c>
      <c r="J64" s="229">
        <v>27</v>
      </c>
      <c r="K64" s="234">
        <v>0.71050000000000002</v>
      </c>
      <c r="L64" s="231">
        <v>4</v>
      </c>
      <c r="M64" s="231">
        <v>14</v>
      </c>
      <c r="N64" s="231">
        <v>2</v>
      </c>
      <c r="O64" s="231">
        <v>6</v>
      </c>
      <c r="P64" s="229">
        <v>10</v>
      </c>
      <c r="Q64" s="234">
        <v>0.2631</v>
      </c>
      <c r="R64" s="232">
        <v>1</v>
      </c>
      <c r="S64" s="232">
        <v>36</v>
      </c>
      <c r="T64" s="232">
        <v>3</v>
      </c>
      <c r="U64" s="232">
        <v>0</v>
      </c>
      <c r="V64" s="229">
        <v>18</v>
      </c>
      <c r="W64" s="234">
        <v>0.66659999999999997</v>
      </c>
      <c r="X64" s="232">
        <v>11</v>
      </c>
      <c r="Y64" s="232">
        <v>1</v>
      </c>
      <c r="Z64" s="232">
        <v>2</v>
      </c>
      <c r="AA64" s="232">
        <v>0</v>
      </c>
      <c r="AB64" s="232">
        <v>22</v>
      </c>
      <c r="AC64" s="232">
        <v>4</v>
      </c>
      <c r="AD64" s="232">
        <v>11</v>
      </c>
      <c r="AE64" s="233">
        <v>15</v>
      </c>
    </row>
    <row r="65" spans="1:31" customFormat="1" ht="16.5" customHeight="1" x14ac:dyDescent="0.25">
      <c r="A65" s="228" t="s">
        <v>151</v>
      </c>
      <c r="B65" s="229">
        <v>60</v>
      </c>
      <c r="C65" s="230">
        <v>1</v>
      </c>
      <c r="D65" s="231">
        <v>33</v>
      </c>
      <c r="E65" s="231">
        <v>27</v>
      </c>
      <c r="F65" s="229">
        <v>38</v>
      </c>
      <c r="G65" s="234">
        <v>0.63329999999999997</v>
      </c>
      <c r="H65" s="231">
        <v>24</v>
      </c>
      <c r="I65" s="231">
        <v>14</v>
      </c>
      <c r="J65" s="229">
        <v>27</v>
      </c>
      <c r="K65" s="234">
        <v>0.71050000000000002</v>
      </c>
      <c r="L65" s="231">
        <v>5</v>
      </c>
      <c r="M65" s="231">
        <v>12</v>
      </c>
      <c r="N65" s="231">
        <v>1</v>
      </c>
      <c r="O65" s="231">
        <v>7</v>
      </c>
      <c r="P65" s="229">
        <v>11</v>
      </c>
      <c r="Q65" s="234">
        <v>0.28939999999999999</v>
      </c>
      <c r="R65" s="232">
        <v>1</v>
      </c>
      <c r="S65" s="232">
        <v>37</v>
      </c>
      <c r="T65" s="232">
        <v>3</v>
      </c>
      <c r="U65" s="232">
        <v>0</v>
      </c>
      <c r="V65" s="229">
        <v>17</v>
      </c>
      <c r="W65" s="234">
        <v>0.62960000000000005</v>
      </c>
      <c r="X65" s="232">
        <v>15</v>
      </c>
      <c r="Y65" s="232">
        <v>4</v>
      </c>
      <c r="Z65" s="232">
        <v>1</v>
      </c>
      <c r="AA65" s="232">
        <v>0</v>
      </c>
      <c r="AB65" s="232">
        <v>21</v>
      </c>
      <c r="AC65" s="232">
        <v>5</v>
      </c>
      <c r="AD65" s="232">
        <v>11</v>
      </c>
      <c r="AE65" s="233">
        <v>15</v>
      </c>
    </row>
    <row r="66" spans="1:31" customFormat="1" ht="16.5" customHeight="1" x14ac:dyDescent="0.25">
      <c r="A66" s="228" t="s">
        <v>152</v>
      </c>
      <c r="B66" s="229">
        <v>39</v>
      </c>
      <c r="C66" s="230">
        <v>1</v>
      </c>
      <c r="D66" s="231">
        <v>39</v>
      </c>
      <c r="E66" s="231">
        <v>0</v>
      </c>
      <c r="F66" s="229">
        <v>29</v>
      </c>
      <c r="G66" s="234">
        <v>0.74350000000000005</v>
      </c>
      <c r="H66" s="231">
        <v>29</v>
      </c>
      <c r="I66" s="231">
        <v>0</v>
      </c>
      <c r="J66" s="229">
        <v>19</v>
      </c>
      <c r="K66" s="234">
        <v>0.65510000000000002</v>
      </c>
      <c r="L66" s="231">
        <v>3</v>
      </c>
      <c r="M66" s="231">
        <v>10</v>
      </c>
      <c r="N66" s="231">
        <v>2</v>
      </c>
      <c r="O66" s="231">
        <v>2</v>
      </c>
      <c r="P66" s="229">
        <v>10</v>
      </c>
      <c r="Q66" s="234">
        <v>0.3448</v>
      </c>
      <c r="R66" s="232">
        <v>0</v>
      </c>
      <c r="S66" s="232">
        <v>29</v>
      </c>
      <c r="T66" s="232">
        <v>1</v>
      </c>
      <c r="U66" s="232">
        <v>0</v>
      </c>
      <c r="V66" s="229">
        <v>10</v>
      </c>
      <c r="W66" s="234">
        <v>0.52629999999999999</v>
      </c>
      <c r="X66" s="232">
        <v>11</v>
      </c>
      <c r="Y66" s="232">
        <v>1</v>
      </c>
      <c r="Z66" s="232">
        <v>2</v>
      </c>
      <c r="AA66" s="232">
        <v>0</v>
      </c>
      <c r="AB66" s="232">
        <v>12</v>
      </c>
      <c r="AC66" s="232">
        <v>4</v>
      </c>
      <c r="AD66" s="232">
        <v>7</v>
      </c>
      <c r="AE66" s="233">
        <v>9</v>
      </c>
    </row>
    <row r="67" spans="1:31" customFormat="1" ht="16.5" customHeight="1" x14ac:dyDescent="0.25">
      <c r="A67" s="228" t="s">
        <v>8</v>
      </c>
      <c r="B67" s="229">
        <v>71</v>
      </c>
      <c r="C67" s="230">
        <v>1</v>
      </c>
      <c r="D67" s="231">
        <v>71</v>
      </c>
      <c r="E67" s="231">
        <v>0</v>
      </c>
      <c r="F67" s="229">
        <v>60</v>
      </c>
      <c r="G67" s="234">
        <v>0.84499999999999997</v>
      </c>
      <c r="H67" s="231">
        <v>60</v>
      </c>
      <c r="I67" s="231">
        <v>0</v>
      </c>
      <c r="J67" s="229">
        <v>48</v>
      </c>
      <c r="K67" s="230">
        <v>0.8</v>
      </c>
      <c r="L67" s="231">
        <v>14</v>
      </c>
      <c r="M67" s="231">
        <v>21</v>
      </c>
      <c r="N67" s="231">
        <v>3</v>
      </c>
      <c r="O67" s="231">
        <v>9</v>
      </c>
      <c r="P67" s="229">
        <v>12</v>
      </c>
      <c r="Q67" s="230">
        <v>0.2</v>
      </c>
      <c r="R67" s="232">
        <v>0</v>
      </c>
      <c r="S67" s="232">
        <v>60</v>
      </c>
      <c r="T67" s="232">
        <v>3</v>
      </c>
      <c r="U67" s="232">
        <v>1</v>
      </c>
      <c r="V67" s="229">
        <v>27</v>
      </c>
      <c r="W67" s="234">
        <v>0.5625</v>
      </c>
      <c r="X67" s="232">
        <v>35</v>
      </c>
      <c r="Y67" s="232">
        <v>1</v>
      </c>
      <c r="Z67" s="232">
        <v>3</v>
      </c>
      <c r="AA67" s="232">
        <v>0</v>
      </c>
      <c r="AB67" s="232">
        <v>43</v>
      </c>
      <c r="AC67" s="232">
        <v>4</v>
      </c>
      <c r="AD67" s="232">
        <v>23</v>
      </c>
      <c r="AE67" s="233">
        <v>25</v>
      </c>
    </row>
    <row r="68" spans="1:31" customFormat="1" ht="16.5" customHeight="1" x14ac:dyDescent="0.25">
      <c r="A68" s="228" t="s">
        <v>2</v>
      </c>
      <c r="B68" s="229">
        <v>48</v>
      </c>
      <c r="C68" s="230">
        <v>1</v>
      </c>
      <c r="D68" s="231">
        <v>30</v>
      </c>
      <c r="E68" s="231">
        <v>18</v>
      </c>
      <c r="F68" s="229">
        <v>35</v>
      </c>
      <c r="G68" s="234">
        <v>0.72909999999999997</v>
      </c>
      <c r="H68" s="231">
        <v>26</v>
      </c>
      <c r="I68" s="231">
        <v>9</v>
      </c>
      <c r="J68" s="229">
        <v>32</v>
      </c>
      <c r="K68" s="234">
        <v>0.91420000000000001</v>
      </c>
      <c r="L68" s="231">
        <v>4</v>
      </c>
      <c r="M68" s="231">
        <v>10</v>
      </c>
      <c r="N68" s="231">
        <v>0</v>
      </c>
      <c r="O68" s="231">
        <v>16</v>
      </c>
      <c r="P68" s="229">
        <v>3</v>
      </c>
      <c r="Q68" s="234">
        <v>8.5699999999999998E-2</v>
      </c>
      <c r="R68" s="232">
        <v>0</v>
      </c>
      <c r="S68" s="232">
        <v>35</v>
      </c>
      <c r="T68" s="232">
        <v>1</v>
      </c>
      <c r="U68" s="232">
        <v>0</v>
      </c>
      <c r="V68" s="229">
        <v>24</v>
      </c>
      <c r="W68" s="230">
        <v>0.75</v>
      </c>
      <c r="X68" s="232">
        <v>24</v>
      </c>
      <c r="Y68" s="232">
        <v>4</v>
      </c>
      <c r="Z68" s="232">
        <v>0</v>
      </c>
      <c r="AA68" s="232">
        <v>0</v>
      </c>
      <c r="AB68" s="232">
        <v>27</v>
      </c>
      <c r="AC68" s="232">
        <v>4</v>
      </c>
      <c r="AD68" s="232">
        <v>27</v>
      </c>
      <c r="AE68" s="233">
        <v>2</v>
      </c>
    </row>
    <row r="69" spans="1:31" customFormat="1" ht="16.5" customHeight="1" x14ac:dyDescent="0.25">
      <c r="A69" s="228" t="s">
        <v>153</v>
      </c>
      <c r="B69" s="229">
        <v>13</v>
      </c>
      <c r="C69" s="230">
        <v>1</v>
      </c>
      <c r="D69" s="231">
        <v>12</v>
      </c>
      <c r="E69" s="231">
        <v>1</v>
      </c>
      <c r="F69" s="229">
        <v>8</v>
      </c>
      <c r="G69" s="234">
        <v>0.61529999999999996</v>
      </c>
      <c r="H69" s="231">
        <v>8</v>
      </c>
      <c r="I69" s="231">
        <v>0</v>
      </c>
      <c r="J69" s="229">
        <v>7</v>
      </c>
      <c r="K69" s="234">
        <v>0.875</v>
      </c>
      <c r="L69" s="231">
        <v>2</v>
      </c>
      <c r="M69" s="231">
        <v>2</v>
      </c>
      <c r="N69" s="231">
        <v>0</v>
      </c>
      <c r="O69" s="231">
        <v>1</v>
      </c>
      <c r="P69" s="229">
        <v>1</v>
      </c>
      <c r="Q69" s="234">
        <v>0.125</v>
      </c>
      <c r="R69" s="232">
        <v>0</v>
      </c>
      <c r="S69" s="232">
        <v>8</v>
      </c>
      <c r="T69" s="232">
        <v>0</v>
      </c>
      <c r="U69" s="232">
        <v>0</v>
      </c>
      <c r="V69" s="229">
        <v>3</v>
      </c>
      <c r="W69" s="234">
        <v>0.42849999999999999</v>
      </c>
      <c r="X69" s="232">
        <v>6</v>
      </c>
      <c r="Y69" s="232">
        <v>0</v>
      </c>
      <c r="Z69" s="232">
        <v>0</v>
      </c>
      <c r="AA69" s="232">
        <v>0</v>
      </c>
      <c r="AB69" s="232">
        <v>5</v>
      </c>
      <c r="AC69" s="232">
        <v>0</v>
      </c>
      <c r="AD69" s="232">
        <v>2</v>
      </c>
      <c r="AE69" s="233">
        <v>3</v>
      </c>
    </row>
    <row r="70" spans="1:31" customFormat="1" ht="16.5" customHeight="1" x14ac:dyDescent="0.25">
      <c r="A70" s="228" t="s">
        <v>3</v>
      </c>
      <c r="B70" s="229">
        <v>163</v>
      </c>
      <c r="C70" s="230">
        <v>1</v>
      </c>
      <c r="D70" s="231">
        <v>87</v>
      </c>
      <c r="E70" s="231">
        <v>76</v>
      </c>
      <c r="F70" s="229">
        <v>118</v>
      </c>
      <c r="G70" s="234">
        <v>0.72389999999999999</v>
      </c>
      <c r="H70" s="231">
        <v>69</v>
      </c>
      <c r="I70" s="231">
        <v>49</v>
      </c>
      <c r="J70" s="229">
        <v>99</v>
      </c>
      <c r="K70" s="234">
        <v>0.83889999999999998</v>
      </c>
      <c r="L70" s="231">
        <v>17</v>
      </c>
      <c r="M70" s="231">
        <v>40</v>
      </c>
      <c r="N70" s="231">
        <v>6</v>
      </c>
      <c r="O70" s="231">
        <v>31</v>
      </c>
      <c r="P70" s="229">
        <v>18</v>
      </c>
      <c r="Q70" s="234">
        <v>0.1525</v>
      </c>
      <c r="R70" s="232">
        <v>4</v>
      </c>
      <c r="S70" s="232">
        <v>113</v>
      </c>
      <c r="T70" s="232">
        <v>3</v>
      </c>
      <c r="U70" s="232">
        <v>0</v>
      </c>
      <c r="V70" s="229">
        <v>46</v>
      </c>
      <c r="W70" s="234">
        <v>0.46460000000000001</v>
      </c>
      <c r="X70" s="232">
        <v>51</v>
      </c>
      <c r="Y70" s="232">
        <v>24</v>
      </c>
      <c r="Z70" s="232">
        <v>6</v>
      </c>
      <c r="AA70" s="232">
        <v>0</v>
      </c>
      <c r="AB70" s="232">
        <v>76</v>
      </c>
      <c r="AC70" s="232">
        <v>18</v>
      </c>
      <c r="AD70" s="232">
        <v>55</v>
      </c>
      <c r="AE70" s="233">
        <v>39</v>
      </c>
    </row>
    <row r="71" spans="1:31" customFormat="1" ht="16.5" customHeight="1" x14ac:dyDescent="0.25">
      <c r="A71" s="228" t="s">
        <v>4</v>
      </c>
      <c r="B71" s="229">
        <v>68</v>
      </c>
      <c r="C71" s="230">
        <v>1</v>
      </c>
      <c r="D71" s="231">
        <v>53</v>
      </c>
      <c r="E71" s="231">
        <v>15</v>
      </c>
      <c r="F71" s="229">
        <v>60</v>
      </c>
      <c r="G71" s="234">
        <v>0.88229999999999997</v>
      </c>
      <c r="H71" s="231">
        <v>49</v>
      </c>
      <c r="I71" s="231">
        <v>11</v>
      </c>
      <c r="J71" s="229">
        <v>53</v>
      </c>
      <c r="K71" s="234">
        <v>0.88329999999999997</v>
      </c>
      <c r="L71" s="231">
        <v>7</v>
      </c>
      <c r="M71" s="231">
        <v>28</v>
      </c>
      <c r="N71" s="231">
        <v>2</v>
      </c>
      <c r="O71" s="231">
        <v>14</v>
      </c>
      <c r="P71" s="229">
        <v>7</v>
      </c>
      <c r="Q71" s="234">
        <v>0.1166</v>
      </c>
      <c r="R71" s="232">
        <v>1</v>
      </c>
      <c r="S71" s="232">
        <v>59</v>
      </c>
      <c r="T71" s="232">
        <v>1</v>
      </c>
      <c r="U71" s="232">
        <v>0</v>
      </c>
      <c r="V71" s="229">
        <v>36</v>
      </c>
      <c r="W71" s="234">
        <v>0.67920000000000003</v>
      </c>
      <c r="X71" s="232">
        <v>37</v>
      </c>
      <c r="Y71" s="232">
        <v>4</v>
      </c>
      <c r="Z71" s="232">
        <v>3</v>
      </c>
      <c r="AA71" s="232">
        <v>0</v>
      </c>
      <c r="AB71" s="232">
        <v>43</v>
      </c>
      <c r="AC71" s="232">
        <v>9</v>
      </c>
      <c r="AD71" s="232">
        <v>34</v>
      </c>
      <c r="AE71" s="233">
        <v>18</v>
      </c>
    </row>
    <row r="72" spans="1:31" customFormat="1" ht="16.5" customHeight="1" x14ac:dyDescent="0.25">
      <c r="A72" s="228" t="s">
        <v>154</v>
      </c>
      <c r="B72" s="229">
        <v>6</v>
      </c>
      <c r="C72" s="230">
        <v>1</v>
      </c>
      <c r="D72" s="231">
        <v>6</v>
      </c>
      <c r="E72" s="231">
        <v>0</v>
      </c>
      <c r="F72" s="229">
        <v>2</v>
      </c>
      <c r="G72" s="234">
        <v>0.33329999999999999</v>
      </c>
      <c r="H72" s="231">
        <v>2</v>
      </c>
      <c r="I72" s="231">
        <v>0</v>
      </c>
      <c r="J72" s="229">
        <v>2</v>
      </c>
      <c r="K72" s="230">
        <v>1</v>
      </c>
      <c r="L72" s="231">
        <v>2</v>
      </c>
      <c r="M72" s="231">
        <v>0</v>
      </c>
      <c r="N72" s="231">
        <v>0</v>
      </c>
      <c r="O72" s="231">
        <v>0</v>
      </c>
      <c r="P72" s="229">
        <v>0</v>
      </c>
      <c r="Q72" s="230">
        <v>0</v>
      </c>
      <c r="R72" s="232">
        <v>0</v>
      </c>
      <c r="S72" s="232">
        <v>2</v>
      </c>
      <c r="T72" s="232">
        <v>0</v>
      </c>
      <c r="U72" s="232">
        <v>0</v>
      </c>
      <c r="V72" s="229">
        <v>1</v>
      </c>
      <c r="W72" s="230">
        <v>0.5</v>
      </c>
      <c r="X72" s="232">
        <v>1</v>
      </c>
      <c r="Y72" s="232">
        <v>0</v>
      </c>
      <c r="Z72" s="232">
        <v>0</v>
      </c>
      <c r="AA72" s="232">
        <v>0</v>
      </c>
      <c r="AB72" s="232">
        <v>2</v>
      </c>
      <c r="AC72" s="232">
        <v>0</v>
      </c>
      <c r="AD72" s="232">
        <v>0</v>
      </c>
      <c r="AE72" s="233">
        <v>2</v>
      </c>
    </row>
    <row r="73" spans="1:31" customFormat="1" ht="16.5" customHeight="1" x14ac:dyDescent="0.25">
      <c r="A73" s="228" t="s">
        <v>155</v>
      </c>
      <c r="B73" s="229">
        <v>10</v>
      </c>
      <c r="C73" s="230">
        <v>1</v>
      </c>
      <c r="D73" s="231">
        <v>10</v>
      </c>
      <c r="E73" s="231">
        <v>0</v>
      </c>
      <c r="F73" s="229">
        <v>9</v>
      </c>
      <c r="G73" s="230">
        <v>0.9</v>
      </c>
      <c r="H73" s="231">
        <v>9</v>
      </c>
      <c r="I73" s="231">
        <v>0</v>
      </c>
      <c r="J73" s="229">
        <v>7</v>
      </c>
      <c r="K73" s="234">
        <v>0.77769999999999995</v>
      </c>
      <c r="L73" s="231">
        <v>1</v>
      </c>
      <c r="M73" s="231">
        <v>5</v>
      </c>
      <c r="N73" s="231">
        <v>0</v>
      </c>
      <c r="O73" s="231">
        <v>1</v>
      </c>
      <c r="P73" s="229">
        <v>2</v>
      </c>
      <c r="Q73" s="234">
        <v>0.22220000000000001</v>
      </c>
      <c r="R73" s="232">
        <v>0</v>
      </c>
      <c r="S73" s="232">
        <v>9</v>
      </c>
      <c r="T73" s="232">
        <v>0</v>
      </c>
      <c r="U73" s="232">
        <v>0</v>
      </c>
      <c r="V73" s="229">
        <v>4</v>
      </c>
      <c r="W73" s="234">
        <v>0.57140000000000002</v>
      </c>
      <c r="X73" s="232">
        <v>5</v>
      </c>
      <c r="Y73" s="232">
        <v>0</v>
      </c>
      <c r="Z73" s="232">
        <v>0</v>
      </c>
      <c r="AA73" s="232">
        <v>0</v>
      </c>
      <c r="AB73" s="232">
        <v>7</v>
      </c>
      <c r="AC73" s="232">
        <v>0</v>
      </c>
      <c r="AD73" s="232">
        <v>2</v>
      </c>
      <c r="AE73" s="233">
        <v>5</v>
      </c>
    </row>
    <row r="74" spans="1:31" customFormat="1" ht="16.5" customHeight="1" x14ac:dyDescent="0.25">
      <c r="A74" s="228" t="s">
        <v>156</v>
      </c>
      <c r="B74" s="229">
        <v>1</v>
      </c>
      <c r="C74" s="230">
        <v>1</v>
      </c>
      <c r="D74" s="231">
        <v>1</v>
      </c>
      <c r="E74" s="231">
        <v>0</v>
      </c>
      <c r="F74" s="229">
        <v>1</v>
      </c>
      <c r="G74" s="230">
        <v>1</v>
      </c>
      <c r="H74" s="231">
        <v>1</v>
      </c>
      <c r="I74" s="231">
        <v>0</v>
      </c>
      <c r="J74" s="229">
        <v>1</v>
      </c>
      <c r="K74" s="230">
        <v>1</v>
      </c>
      <c r="L74" s="231">
        <v>0</v>
      </c>
      <c r="M74" s="231">
        <v>0</v>
      </c>
      <c r="N74" s="231">
        <v>0</v>
      </c>
      <c r="O74" s="231">
        <v>1</v>
      </c>
      <c r="P74" s="229">
        <v>0</v>
      </c>
      <c r="Q74" s="230">
        <v>0</v>
      </c>
      <c r="R74" s="232">
        <v>0</v>
      </c>
      <c r="S74" s="232">
        <v>1</v>
      </c>
      <c r="T74" s="232">
        <v>0</v>
      </c>
      <c r="U74" s="232">
        <v>0</v>
      </c>
      <c r="V74" s="229">
        <v>0</v>
      </c>
      <c r="W74" s="230">
        <v>0</v>
      </c>
      <c r="X74" s="232">
        <v>1</v>
      </c>
      <c r="Y74" s="232">
        <v>0</v>
      </c>
      <c r="Z74" s="232">
        <v>0</v>
      </c>
      <c r="AA74" s="232">
        <v>0</v>
      </c>
      <c r="AB74" s="232">
        <v>1</v>
      </c>
      <c r="AC74" s="232">
        <v>0</v>
      </c>
      <c r="AD74" s="232">
        <v>0</v>
      </c>
      <c r="AE74" s="233">
        <v>1</v>
      </c>
    </row>
    <row r="75" spans="1:31" customFormat="1" ht="16.5" customHeight="1" x14ac:dyDescent="0.25">
      <c r="A75" s="228" t="s">
        <v>9</v>
      </c>
      <c r="B75" s="229">
        <v>8</v>
      </c>
      <c r="C75" s="230">
        <v>1</v>
      </c>
      <c r="D75" s="231">
        <v>8</v>
      </c>
      <c r="E75" s="231">
        <v>0</v>
      </c>
      <c r="F75" s="229">
        <v>6</v>
      </c>
      <c r="G75" s="230">
        <v>0.75</v>
      </c>
      <c r="H75" s="231">
        <v>6</v>
      </c>
      <c r="I75" s="231">
        <v>0</v>
      </c>
      <c r="J75" s="229">
        <v>6</v>
      </c>
      <c r="K75" s="230">
        <v>1</v>
      </c>
      <c r="L75" s="231">
        <v>2</v>
      </c>
      <c r="M75" s="231">
        <v>1</v>
      </c>
      <c r="N75" s="231">
        <v>1</v>
      </c>
      <c r="O75" s="231">
        <v>0</v>
      </c>
      <c r="P75" s="229">
        <v>0</v>
      </c>
      <c r="Q75" s="230">
        <v>0</v>
      </c>
      <c r="R75" s="232">
        <v>0</v>
      </c>
      <c r="S75" s="232">
        <v>6</v>
      </c>
      <c r="T75" s="232">
        <v>1</v>
      </c>
      <c r="U75" s="232">
        <v>0</v>
      </c>
      <c r="V75" s="229">
        <v>2</v>
      </c>
      <c r="W75" s="234">
        <v>0.33329999999999999</v>
      </c>
      <c r="X75" s="232">
        <v>4</v>
      </c>
      <c r="Y75" s="232">
        <v>1</v>
      </c>
      <c r="Z75" s="232">
        <v>1</v>
      </c>
      <c r="AA75" s="232">
        <v>0</v>
      </c>
      <c r="AB75" s="232">
        <v>4</v>
      </c>
      <c r="AC75" s="232">
        <v>0</v>
      </c>
      <c r="AD75" s="232">
        <v>1</v>
      </c>
      <c r="AE75" s="233">
        <v>3</v>
      </c>
    </row>
    <row r="76" spans="1:31" ht="16.5" customHeight="1" x14ac:dyDescent="0.2">
      <c r="A76" s="34" t="s">
        <v>157</v>
      </c>
      <c r="B76" s="35">
        <f>SUM(B64:B75)</f>
        <v>531</v>
      </c>
      <c r="C76" s="36">
        <v>1</v>
      </c>
      <c r="D76" s="35">
        <f>SUM(D64:D75)</f>
        <v>394</v>
      </c>
      <c r="E76" s="35">
        <f>SUM(E64:E75)</f>
        <v>137</v>
      </c>
      <c r="F76" s="35">
        <f>SUM(F64:F75)</f>
        <v>404</v>
      </c>
      <c r="G76" s="37">
        <f>F76/B76</f>
        <v>0.76082862523540484</v>
      </c>
      <c r="H76" s="35">
        <f>SUM(H64:H75)</f>
        <v>321</v>
      </c>
      <c r="I76" s="35">
        <f>SUM(I64:I75)</f>
        <v>83</v>
      </c>
      <c r="J76" s="35">
        <f>SUM(J64:J75)</f>
        <v>328</v>
      </c>
      <c r="K76" s="37">
        <f>J76/F76</f>
        <v>0.81188118811881194</v>
      </c>
      <c r="L76" s="35">
        <f>SUM(L64:L75)</f>
        <v>61</v>
      </c>
      <c r="M76" s="35">
        <f>SUM(M64:M75)</f>
        <v>143</v>
      </c>
      <c r="N76" s="35">
        <f>SUM(N64:N75)</f>
        <v>17</v>
      </c>
      <c r="O76" s="35">
        <f>SUM(O64:O75)</f>
        <v>88</v>
      </c>
      <c r="P76" s="35">
        <f>SUM(P64:P75)</f>
        <v>74</v>
      </c>
      <c r="Q76" s="37">
        <f>P76/J76</f>
        <v>0.22560975609756098</v>
      </c>
      <c r="R76" s="35">
        <f>SUM(R64:R75)</f>
        <v>7</v>
      </c>
      <c r="S76" s="35">
        <f>SUM(S64:S75)</f>
        <v>395</v>
      </c>
      <c r="T76" s="35">
        <f>SUM(T64:T75)</f>
        <v>16</v>
      </c>
      <c r="U76" s="35">
        <f>SUM(U64:U75)</f>
        <v>1</v>
      </c>
      <c r="V76" s="35">
        <f>SUM(V64:V75)</f>
        <v>188</v>
      </c>
      <c r="W76" s="37">
        <f>V76/J76</f>
        <v>0.57317073170731703</v>
      </c>
      <c r="X76" s="35">
        <f t="shared" ref="X76:AE76" si="5">SUM(X64:X75)</f>
        <v>201</v>
      </c>
      <c r="Y76" s="35">
        <f t="shared" si="5"/>
        <v>40</v>
      </c>
      <c r="Z76" s="35">
        <f t="shared" si="5"/>
        <v>18</v>
      </c>
      <c r="AA76" s="35">
        <f t="shared" si="5"/>
        <v>0</v>
      </c>
      <c r="AB76" s="35">
        <f t="shared" si="5"/>
        <v>263</v>
      </c>
      <c r="AC76" s="35">
        <f t="shared" si="5"/>
        <v>48</v>
      </c>
      <c r="AD76" s="35">
        <f t="shared" si="5"/>
        <v>173</v>
      </c>
      <c r="AE76" s="38">
        <f t="shared" si="5"/>
        <v>137</v>
      </c>
    </row>
    <row r="77" spans="1:31" ht="16.5" customHeight="1" x14ac:dyDescent="0.2">
      <c r="A77" s="423" t="s">
        <v>51</v>
      </c>
      <c r="B77" s="424"/>
      <c r="C77" s="424"/>
      <c r="D77" s="424"/>
      <c r="E77" s="424"/>
      <c r="F77" s="424"/>
      <c r="G77" s="424"/>
      <c r="H77" s="424"/>
      <c r="I77" s="424"/>
      <c r="J77" s="424"/>
      <c r="K77" s="424"/>
      <c r="L77" s="424"/>
      <c r="M77" s="424"/>
      <c r="N77" s="424"/>
      <c r="O77" s="424"/>
      <c r="P77" s="424"/>
      <c r="Q77" s="424"/>
      <c r="R77" s="424"/>
      <c r="S77" s="424"/>
      <c r="T77" s="424"/>
      <c r="U77" s="424"/>
      <c r="V77" s="424"/>
      <c r="W77" s="424"/>
      <c r="X77" s="424"/>
      <c r="Y77" s="424"/>
      <c r="Z77" s="424"/>
      <c r="AA77" s="424"/>
      <c r="AB77" s="424"/>
      <c r="AC77" s="424"/>
      <c r="AD77" s="424"/>
      <c r="AE77" s="425"/>
    </row>
    <row r="78" spans="1:31" ht="16.5" customHeight="1" x14ac:dyDescent="0.2">
      <c r="A78" s="426" t="s">
        <v>158</v>
      </c>
      <c r="B78" s="427"/>
      <c r="C78" s="427"/>
      <c r="D78" s="427"/>
      <c r="E78" s="427"/>
      <c r="F78" s="427"/>
      <c r="G78" s="427"/>
      <c r="H78" s="427"/>
      <c r="I78" s="427"/>
      <c r="J78" s="427"/>
      <c r="K78" s="427"/>
      <c r="L78" s="427"/>
      <c r="M78" s="427"/>
      <c r="N78" s="427"/>
      <c r="O78" s="427"/>
      <c r="P78" s="427"/>
      <c r="Q78" s="427"/>
      <c r="R78" s="427"/>
      <c r="S78" s="427"/>
      <c r="T78" s="427"/>
      <c r="U78" s="427"/>
      <c r="V78" s="427"/>
      <c r="W78" s="427"/>
      <c r="X78" s="427"/>
      <c r="Y78" s="427"/>
      <c r="Z78" s="427"/>
      <c r="AA78" s="427"/>
      <c r="AB78" s="427"/>
      <c r="AC78" s="427"/>
      <c r="AD78" s="427"/>
      <c r="AE78" s="428"/>
    </row>
    <row r="79" spans="1:31" customFormat="1" ht="16.5" customHeight="1" x14ac:dyDescent="0.25">
      <c r="A79" s="228" t="s">
        <v>32</v>
      </c>
      <c r="B79" s="229">
        <v>16</v>
      </c>
      <c r="C79" s="230">
        <v>1</v>
      </c>
      <c r="D79" s="231">
        <v>16</v>
      </c>
      <c r="E79" s="231">
        <v>0</v>
      </c>
      <c r="F79" s="229">
        <v>14</v>
      </c>
      <c r="G79" s="234">
        <v>0.875</v>
      </c>
      <c r="H79" s="231">
        <v>14</v>
      </c>
      <c r="I79" s="231">
        <v>0</v>
      </c>
      <c r="J79" s="229">
        <v>14</v>
      </c>
      <c r="K79" s="230">
        <v>1</v>
      </c>
      <c r="L79" s="231">
        <v>6</v>
      </c>
      <c r="M79" s="231">
        <v>7</v>
      </c>
      <c r="N79" s="231">
        <v>0</v>
      </c>
      <c r="O79" s="231">
        <v>1</v>
      </c>
      <c r="P79" s="229">
        <v>0</v>
      </c>
      <c r="Q79" s="230">
        <v>0</v>
      </c>
      <c r="R79" s="232">
        <v>0</v>
      </c>
      <c r="S79" s="232">
        <v>14</v>
      </c>
      <c r="T79" s="232">
        <v>0</v>
      </c>
      <c r="U79" s="232">
        <v>0</v>
      </c>
      <c r="V79" s="229">
        <v>14</v>
      </c>
      <c r="W79" s="230">
        <v>1</v>
      </c>
      <c r="X79" s="232">
        <v>12</v>
      </c>
      <c r="Y79" s="232">
        <v>2</v>
      </c>
      <c r="Z79" s="232">
        <v>0</v>
      </c>
      <c r="AA79" s="232">
        <v>0</v>
      </c>
      <c r="AB79" s="232">
        <v>10</v>
      </c>
      <c r="AC79" s="232">
        <v>4</v>
      </c>
      <c r="AD79" s="232">
        <v>9</v>
      </c>
      <c r="AE79" s="233">
        <v>5</v>
      </c>
    </row>
    <row r="80" spans="1:31" s="43" customFormat="1" ht="16.5" customHeight="1" x14ac:dyDescent="0.2">
      <c r="A80" s="39" t="s">
        <v>59</v>
      </c>
      <c r="B80" s="40">
        <v>16</v>
      </c>
      <c r="C80" s="41">
        <v>1</v>
      </c>
      <c r="D80" s="40">
        <v>16</v>
      </c>
      <c r="E80" s="40">
        <v>0</v>
      </c>
      <c r="F80" s="40">
        <v>14</v>
      </c>
      <c r="G80" s="42">
        <v>0.875</v>
      </c>
      <c r="H80" s="40">
        <v>14</v>
      </c>
      <c r="I80" s="40">
        <v>0</v>
      </c>
      <c r="J80" s="40">
        <v>14</v>
      </c>
      <c r="K80" s="42">
        <v>1</v>
      </c>
      <c r="L80" s="40">
        <v>6</v>
      </c>
      <c r="M80" s="40">
        <v>7</v>
      </c>
      <c r="N80" s="40">
        <v>0</v>
      </c>
      <c r="O80" s="40">
        <v>1</v>
      </c>
      <c r="P80" s="40">
        <v>0</v>
      </c>
      <c r="Q80" s="42">
        <v>0</v>
      </c>
      <c r="R80" s="40">
        <v>0</v>
      </c>
      <c r="S80" s="40">
        <v>14</v>
      </c>
      <c r="T80" s="40">
        <v>0</v>
      </c>
      <c r="U80" s="40">
        <v>0</v>
      </c>
      <c r="V80" s="40">
        <v>14</v>
      </c>
      <c r="W80" s="42">
        <v>1</v>
      </c>
      <c r="X80" s="40">
        <v>12</v>
      </c>
      <c r="Y80" s="40">
        <v>2</v>
      </c>
      <c r="Z80" s="40">
        <v>0</v>
      </c>
      <c r="AA80" s="40">
        <v>0</v>
      </c>
      <c r="AB80" s="40">
        <v>10</v>
      </c>
      <c r="AC80" s="40">
        <v>4</v>
      </c>
      <c r="AD80" s="40">
        <v>9</v>
      </c>
      <c r="AE80" s="44">
        <v>5</v>
      </c>
    </row>
    <row r="81" spans="1:31" ht="16.5" customHeight="1" x14ac:dyDescent="0.2">
      <c r="A81" s="423" t="s">
        <v>159</v>
      </c>
      <c r="B81" s="424"/>
      <c r="C81" s="424"/>
      <c r="D81" s="424"/>
      <c r="E81" s="424"/>
      <c r="F81" s="424"/>
      <c r="G81" s="424"/>
      <c r="H81" s="424"/>
      <c r="I81" s="424"/>
      <c r="J81" s="424"/>
      <c r="K81" s="424"/>
      <c r="L81" s="424"/>
      <c r="M81" s="424"/>
      <c r="N81" s="424"/>
      <c r="O81" s="424"/>
      <c r="P81" s="424"/>
      <c r="Q81" s="424"/>
      <c r="R81" s="424"/>
      <c r="S81" s="424"/>
      <c r="T81" s="424"/>
      <c r="U81" s="424"/>
      <c r="V81" s="424"/>
      <c r="W81" s="424"/>
      <c r="X81" s="424"/>
      <c r="Y81" s="424"/>
      <c r="Z81" s="424"/>
      <c r="AA81" s="424"/>
      <c r="AB81" s="424"/>
      <c r="AC81" s="424"/>
      <c r="AD81" s="424"/>
      <c r="AE81" s="425"/>
    </row>
    <row r="82" spans="1:31" customFormat="1" ht="19.5" x14ac:dyDescent="0.25">
      <c r="A82" s="228" t="s">
        <v>28</v>
      </c>
      <c r="B82" s="229">
        <v>9</v>
      </c>
      <c r="C82" s="230">
        <v>1</v>
      </c>
      <c r="D82" s="231">
        <v>9</v>
      </c>
      <c r="E82" s="231">
        <v>0</v>
      </c>
      <c r="F82" s="229">
        <v>4</v>
      </c>
      <c r="G82" s="234">
        <v>0.44440000000000002</v>
      </c>
      <c r="H82" s="231">
        <v>4</v>
      </c>
      <c r="I82" s="231">
        <v>0</v>
      </c>
      <c r="J82" s="229">
        <v>3</v>
      </c>
      <c r="K82" s="230">
        <v>0.75</v>
      </c>
      <c r="L82" s="231">
        <v>0</v>
      </c>
      <c r="M82" s="231">
        <v>1</v>
      </c>
      <c r="N82" s="231">
        <v>2</v>
      </c>
      <c r="O82" s="231">
        <v>0</v>
      </c>
      <c r="P82" s="229">
        <v>1</v>
      </c>
      <c r="Q82" s="230">
        <v>0.25</v>
      </c>
      <c r="R82" s="232">
        <v>0</v>
      </c>
      <c r="S82" s="232">
        <v>4</v>
      </c>
      <c r="T82" s="232">
        <v>0</v>
      </c>
      <c r="U82" s="232">
        <v>0</v>
      </c>
      <c r="V82" s="229">
        <v>1</v>
      </c>
      <c r="W82" s="234">
        <v>0.33329999999999999</v>
      </c>
      <c r="X82" s="232">
        <v>1</v>
      </c>
      <c r="Y82" s="232">
        <v>0</v>
      </c>
      <c r="Z82" s="232">
        <v>2</v>
      </c>
      <c r="AA82" s="232">
        <v>0</v>
      </c>
      <c r="AB82" s="232">
        <v>3</v>
      </c>
      <c r="AC82" s="232">
        <v>0</v>
      </c>
      <c r="AD82" s="232">
        <v>1</v>
      </c>
      <c r="AE82" s="233">
        <v>2</v>
      </c>
    </row>
    <row r="83" spans="1:31" customFormat="1" ht="19.5" x14ac:dyDescent="0.25">
      <c r="A83" s="228" t="s">
        <v>160</v>
      </c>
      <c r="B83" s="229">
        <v>22</v>
      </c>
      <c r="C83" s="230">
        <v>1</v>
      </c>
      <c r="D83" s="231">
        <v>16</v>
      </c>
      <c r="E83" s="231">
        <v>6</v>
      </c>
      <c r="F83" s="229">
        <v>18</v>
      </c>
      <c r="G83" s="234">
        <v>0.81810000000000005</v>
      </c>
      <c r="H83" s="231">
        <v>13</v>
      </c>
      <c r="I83" s="231">
        <v>5</v>
      </c>
      <c r="J83" s="229">
        <v>10</v>
      </c>
      <c r="K83" s="234">
        <v>0.55549999999999999</v>
      </c>
      <c r="L83" s="231">
        <v>3</v>
      </c>
      <c r="M83" s="231">
        <v>3</v>
      </c>
      <c r="N83" s="231">
        <v>0</v>
      </c>
      <c r="O83" s="231">
        <v>4</v>
      </c>
      <c r="P83" s="229">
        <v>8</v>
      </c>
      <c r="Q83" s="234">
        <v>0.44440000000000002</v>
      </c>
      <c r="R83" s="232">
        <v>1</v>
      </c>
      <c r="S83" s="232">
        <v>17</v>
      </c>
      <c r="T83" s="232">
        <v>3</v>
      </c>
      <c r="U83" s="232">
        <v>0</v>
      </c>
      <c r="V83" s="229">
        <v>5</v>
      </c>
      <c r="W83" s="230">
        <v>0.5</v>
      </c>
      <c r="X83" s="232">
        <v>7</v>
      </c>
      <c r="Y83" s="232">
        <v>2</v>
      </c>
      <c r="Z83" s="232">
        <v>0</v>
      </c>
      <c r="AA83" s="232">
        <v>0</v>
      </c>
      <c r="AB83" s="232">
        <v>10</v>
      </c>
      <c r="AC83" s="232">
        <v>0</v>
      </c>
      <c r="AD83" s="232">
        <v>4</v>
      </c>
      <c r="AE83" s="233">
        <v>4</v>
      </c>
    </row>
    <row r="84" spans="1:31" customFormat="1" ht="19.5" x14ac:dyDescent="0.25">
      <c r="A84" s="228" t="s">
        <v>161</v>
      </c>
      <c r="B84" s="229">
        <v>14</v>
      </c>
      <c r="C84" s="230">
        <v>1</v>
      </c>
      <c r="D84" s="231">
        <v>14</v>
      </c>
      <c r="E84" s="231">
        <v>0</v>
      </c>
      <c r="F84" s="229">
        <v>13</v>
      </c>
      <c r="G84" s="234">
        <v>0.92849999999999999</v>
      </c>
      <c r="H84" s="231">
        <v>13</v>
      </c>
      <c r="I84" s="231">
        <v>0</v>
      </c>
      <c r="J84" s="229">
        <v>12</v>
      </c>
      <c r="K84" s="234">
        <v>0.92300000000000004</v>
      </c>
      <c r="L84" s="231">
        <v>3</v>
      </c>
      <c r="M84" s="231">
        <v>7</v>
      </c>
      <c r="N84" s="231">
        <v>0</v>
      </c>
      <c r="O84" s="231">
        <v>1</v>
      </c>
      <c r="P84" s="229">
        <v>0</v>
      </c>
      <c r="Q84" s="230">
        <v>0</v>
      </c>
      <c r="R84" s="232">
        <v>0</v>
      </c>
      <c r="S84" s="232">
        <v>12</v>
      </c>
      <c r="T84" s="232">
        <v>0</v>
      </c>
      <c r="U84" s="232">
        <v>0</v>
      </c>
      <c r="V84" s="229">
        <v>8</v>
      </c>
      <c r="W84" s="234">
        <v>0.66659999999999997</v>
      </c>
      <c r="X84" s="232">
        <v>9</v>
      </c>
      <c r="Y84" s="232">
        <v>1</v>
      </c>
      <c r="Z84" s="232">
        <v>0</v>
      </c>
      <c r="AA84" s="232">
        <v>0</v>
      </c>
      <c r="AB84" s="232">
        <v>9</v>
      </c>
      <c r="AC84" s="232">
        <v>2</v>
      </c>
      <c r="AD84" s="232">
        <v>6</v>
      </c>
      <c r="AE84" s="233">
        <v>5</v>
      </c>
    </row>
    <row r="85" spans="1:31" customFormat="1" ht="19.5" x14ac:dyDescent="0.25">
      <c r="A85" s="228" t="s">
        <v>162</v>
      </c>
      <c r="B85" s="229">
        <v>10</v>
      </c>
      <c r="C85" s="230">
        <v>1</v>
      </c>
      <c r="D85" s="231">
        <v>10</v>
      </c>
      <c r="E85" s="231">
        <v>0</v>
      </c>
      <c r="F85" s="229">
        <v>10</v>
      </c>
      <c r="G85" s="230">
        <v>1</v>
      </c>
      <c r="H85" s="231">
        <v>10</v>
      </c>
      <c r="I85" s="231">
        <v>0</v>
      </c>
      <c r="J85" s="229">
        <v>7</v>
      </c>
      <c r="K85" s="230">
        <v>0.7</v>
      </c>
      <c r="L85" s="231">
        <v>1</v>
      </c>
      <c r="M85" s="231">
        <v>5</v>
      </c>
      <c r="N85" s="231">
        <v>0</v>
      </c>
      <c r="O85" s="231">
        <v>1</v>
      </c>
      <c r="P85" s="229">
        <v>3</v>
      </c>
      <c r="Q85" s="230">
        <v>0.3</v>
      </c>
      <c r="R85" s="232">
        <v>1</v>
      </c>
      <c r="S85" s="232">
        <v>9</v>
      </c>
      <c r="T85" s="232">
        <v>2</v>
      </c>
      <c r="U85" s="232">
        <v>0</v>
      </c>
      <c r="V85" s="229">
        <v>5</v>
      </c>
      <c r="W85" s="234">
        <v>0.71419999999999995</v>
      </c>
      <c r="X85" s="232">
        <v>5</v>
      </c>
      <c r="Y85" s="232">
        <v>2</v>
      </c>
      <c r="Z85" s="232">
        <v>0</v>
      </c>
      <c r="AA85" s="232">
        <v>0</v>
      </c>
      <c r="AB85" s="232">
        <v>7</v>
      </c>
      <c r="AC85" s="232">
        <v>0</v>
      </c>
      <c r="AD85" s="232">
        <v>4</v>
      </c>
      <c r="AE85" s="233">
        <v>3</v>
      </c>
    </row>
    <row r="86" spans="1:31" customFormat="1" ht="19.5" x14ac:dyDescent="0.25">
      <c r="A86" s="228" t="s">
        <v>163</v>
      </c>
      <c r="B86" s="229">
        <v>3</v>
      </c>
      <c r="C86" s="230">
        <v>1</v>
      </c>
      <c r="D86" s="231">
        <v>2</v>
      </c>
      <c r="E86" s="231">
        <v>1</v>
      </c>
      <c r="F86" s="229">
        <v>2</v>
      </c>
      <c r="G86" s="234">
        <v>0.66659999999999997</v>
      </c>
      <c r="H86" s="231">
        <v>1</v>
      </c>
      <c r="I86" s="231">
        <v>1</v>
      </c>
      <c r="J86" s="229">
        <v>1</v>
      </c>
      <c r="K86" s="230">
        <v>0.5</v>
      </c>
      <c r="L86" s="231">
        <v>0</v>
      </c>
      <c r="M86" s="231">
        <v>1</v>
      </c>
      <c r="N86" s="231">
        <v>0</v>
      </c>
      <c r="O86" s="231">
        <v>0</v>
      </c>
      <c r="P86" s="229">
        <v>1</v>
      </c>
      <c r="Q86" s="230">
        <v>0.5</v>
      </c>
      <c r="R86" s="232">
        <v>0</v>
      </c>
      <c r="S86" s="232">
        <v>2</v>
      </c>
      <c r="T86" s="232">
        <v>0</v>
      </c>
      <c r="U86" s="232">
        <v>0</v>
      </c>
      <c r="V86" s="229">
        <v>1</v>
      </c>
      <c r="W86" s="230">
        <v>1</v>
      </c>
      <c r="X86" s="232">
        <v>2</v>
      </c>
      <c r="Y86" s="232">
        <v>0</v>
      </c>
      <c r="Z86" s="232">
        <v>0</v>
      </c>
      <c r="AA86" s="232">
        <v>0</v>
      </c>
      <c r="AB86" s="232">
        <v>1</v>
      </c>
      <c r="AC86" s="232">
        <v>0</v>
      </c>
      <c r="AD86" s="232">
        <v>0</v>
      </c>
      <c r="AE86" s="233">
        <v>1</v>
      </c>
    </row>
    <row r="87" spans="1:31" customFormat="1" ht="19.5" x14ac:dyDescent="0.25">
      <c r="A87" s="228" t="s">
        <v>38</v>
      </c>
      <c r="B87" s="229">
        <v>10</v>
      </c>
      <c r="C87" s="230">
        <v>1</v>
      </c>
      <c r="D87" s="231">
        <v>10</v>
      </c>
      <c r="E87" s="231">
        <v>0</v>
      </c>
      <c r="F87" s="229">
        <v>6</v>
      </c>
      <c r="G87" s="230">
        <v>0.6</v>
      </c>
      <c r="H87" s="231">
        <v>6</v>
      </c>
      <c r="I87" s="231">
        <v>0</v>
      </c>
      <c r="J87" s="229">
        <v>5</v>
      </c>
      <c r="K87" s="234">
        <v>0.83330000000000004</v>
      </c>
      <c r="L87" s="231">
        <v>2</v>
      </c>
      <c r="M87" s="231">
        <v>1</v>
      </c>
      <c r="N87" s="231">
        <v>0</v>
      </c>
      <c r="O87" s="231">
        <v>1</v>
      </c>
      <c r="P87" s="229">
        <v>1</v>
      </c>
      <c r="Q87" s="234">
        <v>0.1666</v>
      </c>
      <c r="R87" s="232">
        <v>0</v>
      </c>
      <c r="S87" s="232">
        <v>6</v>
      </c>
      <c r="T87" s="232">
        <v>1</v>
      </c>
      <c r="U87" s="232">
        <v>0</v>
      </c>
      <c r="V87" s="229">
        <v>3</v>
      </c>
      <c r="W87" s="230">
        <v>0.6</v>
      </c>
      <c r="X87" s="232">
        <v>4</v>
      </c>
      <c r="Y87" s="232">
        <v>0</v>
      </c>
      <c r="Z87" s="232">
        <v>0</v>
      </c>
      <c r="AA87" s="232">
        <v>0</v>
      </c>
      <c r="AB87" s="232">
        <v>4</v>
      </c>
      <c r="AC87" s="232">
        <v>0</v>
      </c>
      <c r="AD87" s="232">
        <v>4</v>
      </c>
      <c r="AE87" s="233">
        <v>0</v>
      </c>
    </row>
    <row r="88" spans="1:31" customFormat="1" ht="19.5" x14ac:dyDescent="0.25">
      <c r="A88" s="228" t="s">
        <v>164</v>
      </c>
      <c r="B88" s="229">
        <v>2</v>
      </c>
      <c r="C88" s="230">
        <v>1</v>
      </c>
      <c r="D88" s="231">
        <v>2</v>
      </c>
      <c r="E88" s="231">
        <v>0</v>
      </c>
      <c r="F88" s="229">
        <v>0</v>
      </c>
      <c r="G88" s="230">
        <v>0</v>
      </c>
      <c r="H88" s="231">
        <v>0</v>
      </c>
      <c r="I88" s="231">
        <v>0</v>
      </c>
      <c r="J88" s="229">
        <v>0</v>
      </c>
      <c r="K88" s="230">
        <v>0</v>
      </c>
      <c r="L88" s="231">
        <v>0</v>
      </c>
      <c r="M88" s="231">
        <v>0</v>
      </c>
      <c r="N88" s="231">
        <v>0</v>
      </c>
      <c r="O88" s="231">
        <v>0</v>
      </c>
      <c r="P88" s="229">
        <v>0</v>
      </c>
      <c r="Q88" s="230">
        <v>0</v>
      </c>
      <c r="R88" s="232">
        <v>0</v>
      </c>
      <c r="S88" s="232">
        <v>0</v>
      </c>
      <c r="T88" s="232">
        <v>0</v>
      </c>
      <c r="U88" s="232">
        <v>0</v>
      </c>
      <c r="V88" s="229">
        <v>0</v>
      </c>
      <c r="W88" s="230">
        <v>0</v>
      </c>
      <c r="X88" s="232">
        <v>0</v>
      </c>
      <c r="Y88" s="232">
        <v>0</v>
      </c>
      <c r="Z88" s="232">
        <v>0</v>
      </c>
      <c r="AA88" s="232">
        <v>0</v>
      </c>
      <c r="AB88" s="232">
        <v>0</v>
      </c>
      <c r="AC88" s="232">
        <v>0</v>
      </c>
      <c r="AD88" s="232">
        <v>0</v>
      </c>
      <c r="AE88" s="233">
        <v>0</v>
      </c>
    </row>
    <row r="89" spans="1:31" customFormat="1" ht="19.5" x14ac:dyDescent="0.25">
      <c r="A89" s="228" t="s">
        <v>79</v>
      </c>
      <c r="B89" s="229">
        <v>9</v>
      </c>
      <c r="C89" s="230">
        <v>1</v>
      </c>
      <c r="D89" s="231">
        <v>9</v>
      </c>
      <c r="E89" s="231">
        <v>0</v>
      </c>
      <c r="F89" s="229">
        <v>6</v>
      </c>
      <c r="G89" s="234">
        <v>0.66659999999999997</v>
      </c>
      <c r="H89" s="231">
        <v>6</v>
      </c>
      <c r="I89" s="231">
        <v>0</v>
      </c>
      <c r="J89" s="229">
        <v>4</v>
      </c>
      <c r="K89" s="234">
        <v>0.66659999999999997</v>
      </c>
      <c r="L89" s="231">
        <v>2</v>
      </c>
      <c r="M89" s="231">
        <v>2</v>
      </c>
      <c r="N89" s="231">
        <v>0</v>
      </c>
      <c r="O89" s="231">
        <v>0</v>
      </c>
      <c r="P89" s="229">
        <v>2</v>
      </c>
      <c r="Q89" s="234">
        <v>0.33329999999999999</v>
      </c>
      <c r="R89" s="232">
        <v>0</v>
      </c>
      <c r="S89" s="232">
        <v>6</v>
      </c>
      <c r="T89" s="232">
        <v>0</v>
      </c>
      <c r="U89" s="232">
        <v>0</v>
      </c>
      <c r="V89" s="229">
        <v>2</v>
      </c>
      <c r="W89" s="230">
        <v>0.5</v>
      </c>
      <c r="X89" s="232">
        <v>3</v>
      </c>
      <c r="Y89" s="232">
        <v>0</v>
      </c>
      <c r="Z89" s="232">
        <v>0</v>
      </c>
      <c r="AA89" s="232">
        <v>0</v>
      </c>
      <c r="AB89" s="232">
        <v>4</v>
      </c>
      <c r="AC89" s="232">
        <v>0</v>
      </c>
      <c r="AD89" s="232">
        <v>3</v>
      </c>
      <c r="AE89" s="233">
        <v>1</v>
      </c>
    </row>
    <row r="90" spans="1:31" customFormat="1" ht="19.5" x14ac:dyDescent="0.25">
      <c r="A90" s="228" t="s">
        <v>165</v>
      </c>
      <c r="B90" s="229">
        <v>9</v>
      </c>
      <c r="C90" s="230">
        <v>1</v>
      </c>
      <c r="D90" s="231">
        <v>9</v>
      </c>
      <c r="E90" s="231">
        <v>0</v>
      </c>
      <c r="F90" s="229">
        <v>6</v>
      </c>
      <c r="G90" s="234">
        <v>0.66659999999999997</v>
      </c>
      <c r="H90" s="231">
        <v>6</v>
      </c>
      <c r="I90" s="231">
        <v>0</v>
      </c>
      <c r="J90" s="229">
        <v>4</v>
      </c>
      <c r="K90" s="234">
        <v>0.66659999999999997</v>
      </c>
      <c r="L90" s="231">
        <v>2</v>
      </c>
      <c r="M90" s="231">
        <v>2</v>
      </c>
      <c r="N90" s="231">
        <v>0</v>
      </c>
      <c r="O90" s="231">
        <v>0</v>
      </c>
      <c r="P90" s="229">
        <v>2</v>
      </c>
      <c r="Q90" s="234">
        <v>0.33329999999999999</v>
      </c>
      <c r="R90" s="232">
        <v>1</v>
      </c>
      <c r="S90" s="232">
        <v>5</v>
      </c>
      <c r="T90" s="232">
        <v>1</v>
      </c>
      <c r="U90" s="232">
        <v>1</v>
      </c>
      <c r="V90" s="229">
        <v>2</v>
      </c>
      <c r="W90" s="230">
        <v>0.5</v>
      </c>
      <c r="X90" s="232">
        <v>3</v>
      </c>
      <c r="Y90" s="232">
        <v>1</v>
      </c>
      <c r="Z90" s="232">
        <v>0</v>
      </c>
      <c r="AA90" s="232">
        <v>0</v>
      </c>
      <c r="AB90" s="232">
        <v>4</v>
      </c>
      <c r="AC90" s="232">
        <v>0</v>
      </c>
      <c r="AD90" s="232">
        <v>2</v>
      </c>
      <c r="AE90" s="233">
        <v>2</v>
      </c>
    </row>
    <row r="91" spans="1:31" customFormat="1" ht="19.5" x14ac:dyDescent="0.25">
      <c r="A91" s="228" t="s">
        <v>5</v>
      </c>
      <c r="B91" s="229">
        <v>80</v>
      </c>
      <c r="C91" s="230">
        <v>1</v>
      </c>
      <c r="D91" s="231">
        <v>80</v>
      </c>
      <c r="E91" s="231">
        <v>0</v>
      </c>
      <c r="F91" s="229">
        <v>71</v>
      </c>
      <c r="G91" s="234">
        <v>0.88749999999999996</v>
      </c>
      <c r="H91" s="231">
        <v>71</v>
      </c>
      <c r="I91" s="231">
        <v>0</v>
      </c>
      <c r="J91" s="229">
        <v>61</v>
      </c>
      <c r="K91" s="234">
        <v>0.85909999999999997</v>
      </c>
      <c r="L91" s="231">
        <v>18</v>
      </c>
      <c r="M91" s="231">
        <v>32</v>
      </c>
      <c r="N91" s="231">
        <v>0</v>
      </c>
      <c r="O91" s="231">
        <v>10</v>
      </c>
      <c r="P91" s="229">
        <v>10</v>
      </c>
      <c r="Q91" s="234">
        <v>0.14080000000000001</v>
      </c>
      <c r="R91" s="232">
        <v>2</v>
      </c>
      <c r="S91" s="232">
        <v>69</v>
      </c>
      <c r="T91" s="232">
        <v>3</v>
      </c>
      <c r="U91" s="232">
        <v>1</v>
      </c>
      <c r="V91" s="229">
        <v>48</v>
      </c>
      <c r="W91" s="234">
        <v>0.78680000000000005</v>
      </c>
      <c r="X91" s="232">
        <v>49</v>
      </c>
      <c r="Y91" s="232">
        <v>3</v>
      </c>
      <c r="Z91" s="232">
        <v>0</v>
      </c>
      <c r="AA91" s="232">
        <v>0</v>
      </c>
      <c r="AB91" s="232">
        <v>50</v>
      </c>
      <c r="AC91" s="232">
        <v>10</v>
      </c>
      <c r="AD91" s="232">
        <v>35</v>
      </c>
      <c r="AE91" s="233">
        <v>25</v>
      </c>
    </row>
    <row r="92" spans="1:31" customFormat="1" ht="19.5" x14ac:dyDescent="0.25">
      <c r="A92" s="228" t="s">
        <v>37</v>
      </c>
      <c r="B92" s="229">
        <v>12</v>
      </c>
      <c r="C92" s="230">
        <v>1</v>
      </c>
      <c r="D92" s="231">
        <v>10</v>
      </c>
      <c r="E92" s="231">
        <v>2</v>
      </c>
      <c r="F92" s="229">
        <v>10</v>
      </c>
      <c r="G92" s="234">
        <v>0.83330000000000004</v>
      </c>
      <c r="H92" s="231">
        <v>9</v>
      </c>
      <c r="I92" s="231">
        <v>1</v>
      </c>
      <c r="J92" s="229">
        <v>7</v>
      </c>
      <c r="K92" s="230">
        <v>0.7</v>
      </c>
      <c r="L92" s="231">
        <v>0</v>
      </c>
      <c r="M92" s="231">
        <v>4</v>
      </c>
      <c r="N92" s="231">
        <v>1</v>
      </c>
      <c r="O92" s="231">
        <v>2</v>
      </c>
      <c r="P92" s="229">
        <v>3</v>
      </c>
      <c r="Q92" s="230">
        <v>0.3</v>
      </c>
      <c r="R92" s="232">
        <v>1</v>
      </c>
      <c r="S92" s="232">
        <v>9</v>
      </c>
      <c r="T92" s="232">
        <v>0</v>
      </c>
      <c r="U92" s="232">
        <v>0</v>
      </c>
      <c r="V92" s="229">
        <v>7</v>
      </c>
      <c r="W92" s="230">
        <v>1</v>
      </c>
      <c r="X92" s="232">
        <v>4</v>
      </c>
      <c r="Y92" s="232">
        <v>0</v>
      </c>
      <c r="Z92" s="232">
        <v>1</v>
      </c>
      <c r="AA92" s="232">
        <v>0</v>
      </c>
      <c r="AB92" s="232">
        <v>6</v>
      </c>
      <c r="AC92" s="232">
        <v>1</v>
      </c>
      <c r="AD92" s="232">
        <v>4</v>
      </c>
      <c r="AE92" s="233">
        <v>3</v>
      </c>
    </row>
    <row r="93" spans="1:31" customFormat="1" ht="19.5" x14ac:dyDescent="0.25">
      <c r="A93" s="228" t="s">
        <v>297</v>
      </c>
      <c r="B93" s="229">
        <v>1</v>
      </c>
      <c r="C93" s="230">
        <v>1</v>
      </c>
      <c r="D93" s="231">
        <v>1</v>
      </c>
      <c r="E93" s="231">
        <v>0</v>
      </c>
      <c r="F93" s="229">
        <v>1</v>
      </c>
      <c r="G93" s="230">
        <v>1</v>
      </c>
      <c r="H93" s="231">
        <v>1</v>
      </c>
      <c r="I93" s="231">
        <v>0</v>
      </c>
      <c r="J93" s="229">
        <v>1</v>
      </c>
      <c r="K93" s="230">
        <v>1</v>
      </c>
      <c r="L93" s="231">
        <v>1</v>
      </c>
      <c r="M93" s="231">
        <v>0</v>
      </c>
      <c r="N93" s="231">
        <v>0</v>
      </c>
      <c r="O93" s="231">
        <v>0</v>
      </c>
      <c r="P93" s="229">
        <v>0</v>
      </c>
      <c r="Q93" s="230">
        <v>0</v>
      </c>
      <c r="R93" s="232">
        <v>0</v>
      </c>
      <c r="S93" s="232">
        <v>1</v>
      </c>
      <c r="T93" s="232">
        <v>0</v>
      </c>
      <c r="U93" s="232">
        <v>0</v>
      </c>
      <c r="V93" s="229">
        <v>1</v>
      </c>
      <c r="W93" s="230">
        <v>1</v>
      </c>
      <c r="X93" s="232">
        <v>1</v>
      </c>
      <c r="Y93" s="232">
        <v>0</v>
      </c>
      <c r="Z93" s="232">
        <v>0</v>
      </c>
      <c r="AA93" s="232">
        <v>0</v>
      </c>
      <c r="AB93" s="232">
        <v>1</v>
      </c>
      <c r="AC93" s="232">
        <v>0</v>
      </c>
      <c r="AD93" s="232">
        <v>0</v>
      </c>
      <c r="AE93" s="233">
        <v>1</v>
      </c>
    </row>
    <row r="94" spans="1:31" ht="16.5" customHeight="1" x14ac:dyDescent="0.2">
      <c r="A94" s="39" t="s">
        <v>59</v>
      </c>
      <c r="B94" s="40">
        <f>SUM(B82:B93)</f>
        <v>181</v>
      </c>
      <c r="C94" s="41">
        <v>1</v>
      </c>
      <c r="D94" s="40">
        <f>SUM(D82:D93)</f>
        <v>172</v>
      </c>
      <c r="E94" s="40">
        <f>SUM(E82:E93)</f>
        <v>9</v>
      </c>
      <c r="F94" s="40">
        <f>SUM(F82:F93)</f>
        <v>147</v>
      </c>
      <c r="G94" s="42">
        <f>F94/B94</f>
        <v>0.81215469613259672</v>
      </c>
      <c r="H94" s="40">
        <f>SUM(H82:H93)</f>
        <v>140</v>
      </c>
      <c r="I94" s="40">
        <f>SUM(I82:I93)</f>
        <v>7</v>
      </c>
      <c r="J94" s="40">
        <f>SUM(J82:J93)</f>
        <v>115</v>
      </c>
      <c r="K94" s="42">
        <f>J94/F94</f>
        <v>0.78231292517006801</v>
      </c>
      <c r="L94" s="40">
        <f>SUM(L82:L93)</f>
        <v>32</v>
      </c>
      <c r="M94" s="40">
        <f>SUM(M82:M93)</f>
        <v>58</v>
      </c>
      <c r="N94" s="40">
        <f>SUM(N82:N93)</f>
        <v>3</v>
      </c>
      <c r="O94" s="40">
        <f>SUM(O82:O93)</f>
        <v>19</v>
      </c>
      <c r="P94" s="40">
        <f>SUM(P82:P93)</f>
        <v>31</v>
      </c>
      <c r="Q94" s="42">
        <f>P94/F94</f>
        <v>0.21088435374149661</v>
      </c>
      <c r="R94" s="40">
        <f>SUM(R82:R93)</f>
        <v>6</v>
      </c>
      <c r="S94" s="40">
        <f>SUM(S82:S93)</f>
        <v>140</v>
      </c>
      <c r="T94" s="40">
        <f>SUM(T82:T93)</f>
        <v>10</v>
      </c>
      <c r="U94" s="40">
        <f>SUM(U82:U93)</f>
        <v>2</v>
      </c>
      <c r="V94" s="40">
        <f>SUM(V82:V93)</f>
        <v>83</v>
      </c>
      <c r="W94" s="42">
        <f>V94/J94</f>
        <v>0.72173913043478266</v>
      </c>
      <c r="X94" s="40">
        <f t="shared" ref="X94:AE94" si="6">SUM(X82:X93)</f>
        <v>88</v>
      </c>
      <c r="Y94" s="40">
        <f t="shared" si="6"/>
        <v>9</v>
      </c>
      <c r="Z94" s="40">
        <f t="shared" si="6"/>
        <v>3</v>
      </c>
      <c r="AA94" s="40">
        <f t="shared" si="6"/>
        <v>0</v>
      </c>
      <c r="AB94" s="40">
        <f t="shared" si="6"/>
        <v>99</v>
      </c>
      <c r="AC94" s="40">
        <f t="shared" si="6"/>
        <v>13</v>
      </c>
      <c r="AD94" s="40">
        <f t="shared" si="6"/>
        <v>63</v>
      </c>
      <c r="AE94" s="44">
        <f t="shared" si="6"/>
        <v>47</v>
      </c>
    </row>
    <row r="95" spans="1:31" ht="16.5" customHeight="1" x14ac:dyDescent="0.2">
      <c r="A95" s="423" t="s">
        <v>166</v>
      </c>
      <c r="B95" s="424"/>
      <c r="C95" s="424"/>
      <c r="D95" s="424"/>
      <c r="E95" s="424"/>
      <c r="F95" s="424"/>
      <c r="G95" s="424"/>
      <c r="H95" s="424"/>
      <c r="I95" s="424"/>
      <c r="J95" s="424"/>
      <c r="K95" s="424"/>
      <c r="L95" s="424"/>
      <c r="M95" s="424"/>
      <c r="N95" s="424"/>
      <c r="O95" s="424"/>
      <c r="P95" s="424"/>
      <c r="Q95" s="424"/>
      <c r="R95" s="424"/>
      <c r="S95" s="424"/>
      <c r="T95" s="424"/>
      <c r="U95" s="424"/>
      <c r="V95" s="424"/>
      <c r="W95" s="424"/>
      <c r="X95" s="424"/>
      <c r="Y95" s="424"/>
      <c r="Z95" s="424"/>
      <c r="AA95" s="424"/>
      <c r="AB95" s="424"/>
      <c r="AC95" s="424"/>
      <c r="AD95" s="424"/>
      <c r="AE95" s="425"/>
    </row>
    <row r="96" spans="1:31" customFormat="1" ht="25.5" x14ac:dyDescent="0.25">
      <c r="A96" s="228" t="s">
        <v>167</v>
      </c>
      <c r="B96" s="229">
        <v>25</v>
      </c>
      <c r="C96" s="230">
        <v>1</v>
      </c>
      <c r="D96" s="231">
        <v>9</v>
      </c>
      <c r="E96" s="231">
        <v>16</v>
      </c>
      <c r="F96" s="229">
        <v>19</v>
      </c>
      <c r="G96" s="230">
        <v>0.76</v>
      </c>
      <c r="H96" s="231">
        <v>7</v>
      </c>
      <c r="I96" s="231">
        <v>12</v>
      </c>
      <c r="J96" s="229">
        <v>18</v>
      </c>
      <c r="K96" s="234">
        <v>0.94730000000000003</v>
      </c>
      <c r="L96" s="231">
        <v>1</v>
      </c>
      <c r="M96" s="231">
        <v>6</v>
      </c>
      <c r="N96" s="231">
        <v>1</v>
      </c>
      <c r="O96" s="231">
        <v>9</v>
      </c>
      <c r="P96" s="229">
        <v>1</v>
      </c>
      <c r="Q96" s="234">
        <v>5.2600000000000001E-2</v>
      </c>
      <c r="R96" s="232">
        <v>1</v>
      </c>
      <c r="S96" s="232">
        <v>18</v>
      </c>
      <c r="T96" s="232">
        <v>0</v>
      </c>
      <c r="U96" s="232">
        <v>0</v>
      </c>
      <c r="V96" s="229">
        <v>16</v>
      </c>
      <c r="W96" s="234">
        <v>0.88880000000000003</v>
      </c>
      <c r="X96" s="232">
        <v>13</v>
      </c>
      <c r="Y96" s="232">
        <v>1</v>
      </c>
      <c r="Z96" s="232">
        <v>2</v>
      </c>
      <c r="AA96" s="232">
        <v>0</v>
      </c>
      <c r="AB96" s="232">
        <v>16</v>
      </c>
      <c r="AC96" s="232">
        <v>1</v>
      </c>
      <c r="AD96" s="232">
        <v>5</v>
      </c>
      <c r="AE96" s="233">
        <v>12</v>
      </c>
    </row>
    <row r="97" spans="1:31" customFormat="1" ht="19.5" x14ac:dyDescent="0.25">
      <c r="A97" s="228" t="s">
        <v>298</v>
      </c>
      <c r="B97" s="229">
        <v>29</v>
      </c>
      <c r="C97" s="230">
        <v>1</v>
      </c>
      <c r="D97" s="231">
        <v>9</v>
      </c>
      <c r="E97" s="231">
        <v>20</v>
      </c>
      <c r="F97" s="229">
        <v>21</v>
      </c>
      <c r="G97" s="234">
        <v>0.72409999999999997</v>
      </c>
      <c r="H97" s="231">
        <v>9</v>
      </c>
      <c r="I97" s="231">
        <v>12</v>
      </c>
      <c r="J97" s="229">
        <v>16</v>
      </c>
      <c r="K97" s="234">
        <v>0.76190000000000002</v>
      </c>
      <c r="L97" s="231">
        <v>3</v>
      </c>
      <c r="M97" s="231">
        <v>6</v>
      </c>
      <c r="N97" s="231">
        <v>0</v>
      </c>
      <c r="O97" s="231">
        <v>7</v>
      </c>
      <c r="P97" s="229">
        <v>5</v>
      </c>
      <c r="Q97" s="234">
        <v>0.23799999999999999</v>
      </c>
      <c r="R97" s="232">
        <v>3</v>
      </c>
      <c r="S97" s="232">
        <v>18</v>
      </c>
      <c r="T97" s="232">
        <v>4</v>
      </c>
      <c r="U97" s="232">
        <v>1</v>
      </c>
      <c r="V97" s="229">
        <v>14</v>
      </c>
      <c r="W97" s="234">
        <v>0.875</v>
      </c>
      <c r="X97" s="232">
        <v>12</v>
      </c>
      <c r="Y97" s="232">
        <v>3</v>
      </c>
      <c r="Z97" s="232">
        <v>0</v>
      </c>
      <c r="AA97" s="232">
        <v>0</v>
      </c>
      <c r="AB97" s="232">
        <v>14</v>
      </c>
      <c r="AC97" s="232">
        <v>2</v>
      </c>
      <c r="AD97" s="232">
        <v>9</v>
      </c>
      <c r="AE97" s="233">
        <v>7</v>
      </c>
    </row>
    <row r="98" spans="1:31" customFormat="1" ht="25.5" x14ac:dyDescent="0.25">
      <c r="A98" s="228" t="s">
        <v>168</v>
      </c>
      <c r="B98" s="229">
        <v>62</v>
      </c>
      <c r="C98" s="230">
        <v>1</v>
      </c>
      <c r="D98" s="231">
        <v>7</v>
      </c>
      <c r="E98" s="231">
        <v>55</v>
      </c>
      <c r="F98" s="229">
        <v>44</v>
      </c>
      <c r="G98" s="234">
        <v>0.70960000000000001</v>
      </c>
      <c r="H98" s="231">
        <v>3</v>
      </c>
      <c r="I98" s="231">
        <v>41</v>
      </c>
      <c r="J98" s="229">
        <v>44</v>
      </c>
      <c r="K98" s="230">
        <v>1</v>
      </c>
      <c r="L98" s="231">
        <v>2</v>
      </c>
      <c r="M98" s="231">
        <v>12</v>
      </c>
      <c r="N98" s="231">
        <v>1</v>
      </c>
      <c r="O98" s="231">
        <v>28</v>
      </c>
      <c r="P98" s="229">
        <v>0</v>
      </c>
      <c r="Q98" s="230">
        <v>0</v>
      </c>
      <c r="R98" s="232">
        <v>2</v>
      </c>
      <c r="S98" s="232">
        <v>42</v>
      </c>
      <c r="T98" s="232">
        <v>2</v>
      </c>
      <c r="U98" s="232">
        <v>1</v>
      </c>
      <c r="V98" s="229">
        <v>33</v>
      </c>
      <c r="W98" s="230">
        <v>0.75</v>
      </c>
      <c r="X98" s="232">
        <v>12</v>
      </c>
      <c r="Y98" s="232">
        <v>29</v>
      </c>
      <c r="Z98" s="232">
        <v>1</v>
      </c>
      <c r="AA98" s="232">
        <v>0</v>
      </c>
      <c r="AB98" s="232">
        <v>35</v>
      </c>
      <c r="AC98" s="232">
        <v>8</v>
      </c>
      <c r="AD98" s="232">
        <v>25</v>
      </c>
      <c r="AE98" s="233">
        <v>18</v>
      </c>
    </row>
    <row r="99" spans="1:31" customFormat="1" ht="25.5" x14ac:dyDescent="0.25">
      <c r="A99" s="228" t="s">
        <v>168</v>
      </c>
      <c r="B99" s="229">
        <v>4</v>
      </c>
      <c r="C99" s="230">
        <v>1</v>
      </c>
      <c r="D99" s="231">
        <v>0</v>
      </c>
      <c r="E99" s="231">
        <v>4</v>
      </c>
      <c r="F99" s="229">
        <v>3</v>
      </c>
      <c r="G99" s="230">
        <v>0.75</v>
      </c>
      <c r="H99" s="231">
        <v>0</v>
      </c>
      <c r="I99" s="231">
        <v>3</v>
      </c>
      <c r="J99" s="229">
        <v>3</v>
      </c>
      <c r="K99" s="230">
        <v>1</v>
      </c>
      <c r="L99" s="231">
        <v>0</v>
      </c>
      <c r="M99" s="231">
        <v>1</v>
      </c>
      <c r="N99" s="231">
        <v>0</v>
      </c>
      <c r="O99" s="231">
        <v>2</v>
      </c>
      <c r="P99" s="229">
        <v>0</v>
      </c>
      <c r="Q99" s="230">
        <v>0</v>
      </c>
      <c r="R99" s="232">
        <v>0</v>
      </c>
      <c r="S99" s="232">
        <v>3</v>
      </c>
      <c r="T99" s="232">
        <v>0</v>
      </c>
      <c r="U99" s="232">
        <v>0</v>
      </c>
      <c r="V99" s="229">
        <v>1</v>
      </c>
      <c r="W99" s="234">
        <v>0.33329999999999999</v>
      </c>
      <c r="X99" s="232">
        <v>0</v>
      </c>
      <c r="Y99" s="232">
        <v>2</v>
      </c>
      <c r="Z99" s="232">
        <v>0</v>
      </c>
      <c r="AA99" s="232">
        <v>0</v>
      </c>
      <c r="AB99" s="232">
        <v>2</v>
      </c>
      <c r="AC99" s="232">
        <v>1</v>
      </c>
      <c r="AD99" s="232">
        <v>2</v>
      </c>
      <c r="AE99" s="233">
        <v>1</v>
      </c>
    </row>
    <row r="100" spans="1:31" ht="16.5" customHeight="1" x14ac:dyDescent="0.2">
      <c r="A100" s="39" t="s">
        <v>59</v>
      </c>
      <c r="B100" s="40">
        <f>SUM(B96:B99)</f>
        <v>120</v>
      </c>
      <c r="C100" s="41">
        <v>1</v>
      </c>
      <c r="D100" s="40">
        <f>SUM(D96:D99)</f>
        <v>25</v>
      </c>
      <c r="E100" s="40">
        <f>SUM(E96:E99)</f>
        <v>95</v>
      </c>
      <c r="F100" s="40">
        <f>SUM(F96:F99)</f>
        <v>87</v>
      </c>
      <c r="G100" s="42">
        <f>F100/B100</f>
        <v>0.72499999999999998</v>
      </c>
      <c r="H100" s="40">
        <f>SUM(H96:H99)</f>
        <v>19</v>
      </c>
      <c r="I100" s="40">
        <f>SUM(I96:I99)</f>
        <v>68</v>
      </c>
      <c r="J100" s="40">
        <f>SUM(J96:J99)</f>
        <v>81</v>
      </c>
      <c r="K100" s="42">
        <f>J100/F100</f>
        <v>0.93103448275862066</v>
      </c>
      <c r="L100" s="40">
        <f>SUM(L96:L99)</f>
        <v>6</v>
      </c>
      <c r="M100" s="40">
        <f>SUM(M96:M99)</f>
        <v>25</v>
      </c>
      <c r="N100" s="40">
        <f>SUM(N96:N99)</f>
        <v>2</v>
      </c>
      <c r="O100" s="40">
        <f>SUM(O96:O99)</f>
        <v>46</v>
      </c>
      <c r="P100" s="40">
        <f>SUM(P96:P99)</f>
        <v>6</v>
      </c>
      <c r="Q100" s="42">
        <f>P100/F100</f>
        <v>6.8965517241379309E-2</v>
      </c>
      <c r="R100" s="40">
        <f>SUM(R96:R99)</f>
        <v>6</v>
      </c>
      <c r="S100" s="40">
        <f>SUM(S96:S99)</f>
        <v>81</v>
      </c>
      <c r="T100" s="40">
        <f>SUM(T96:T99)</f>
        <v>6</v>
      </c>
      <c r="U100" s="40">
        <f>SUM(U96:U99)</f>
        <v>2</v>
      </c>
      <c r="V100" s="40">
        <f>SUM(V96:V99)</f>
        <v>64</v>
      </c>
      <c r="W100" s="42">
        <f>V100/J100</f>
        <v>0.79012345679012341</v>
      </c>
      <c r="X100" s="40">
        <f t="shared" ref="X100:AE100" si="7">SUM(X96:X99)</f>
        <v>37</v>
      </c>
      <c r="Y100" s="40">
        <f t="shared" si="7"/>
        <v>35</v>
      </c>
      <c r="Z100" s="40">
        <f t="shared" si="7"/>
        <v>3</v>
      </c>
      <c r="AA100" s="40">
        <f t="shared" si="7"/>
        <v>0</v>
      </c>
      <c r="AB100" s="40">
        <f t="shared" si="7"/>
        <v>67</v>
      </c>
      <c r="AC100" s="40">
        <f t="shared" si="7"/>
        <v>12</v>
      </c>
      <c r="AD100" s="40">
        <f t="shared" si="7"/>
        <v>41</v>
      </c>
      <c r="AE100" s="44">
        <f t="shared" si="7"/>
        <v>38</v>
      </c>
    </row>
    <row r="101" spans="1:31" ht="16.5" customHeight="1" x14ac:dyDescent="0.2">
      <c r="A101" s="34" t="s">
        <v>169</v>
      </c>
      <c r="B101" s="35">
        <f>B100+B94+B80</f>
        <v>317</v>
      </c>
      <c r="C101" s="36">
        <v>1</v>
      </c>
      <c r="D101" s="35">
        <f>D100+D94+D80</f>
        <v>213</v>
      </c>
      <c r="E101" s="35">
        <f>E100+E94+E80</f>
        <v>104</v>
      </c>
      <c r="F101" s="35">
        <f>F100+F94+F80</f>
        <v>248</v>
      </c>
      <c r="G101" s="37">
        <f>F101/B101</f>
        <v>0.78233438485804419</v>
      </c>
      <c r="H101" s="35">
        <f>H100+H94+H80</f>
        <v>173</v>
      </c>
      <c r="I101" s="35">
        <f>I100+I94+I80</f>
        <v>75</v>
      </c>
      <c r="J101" s="35">
        <f>J100+J94+J80</f>
        <v>210</v>
      </c>
      <c r="K101" s="37">
        <f>J101/F101</f>
        <v>0.84677419354838712</v>
      </c>
      <c r="L101" s="35">
        <f>L100+L94+L80</f>
        <v>44</v>
      </c>
      <c r="M101" s="35">
        <f>M100+M94+M80</f>
        <v>90</v>
      </c>
      <c r="N101" s="35">
        <f>N100+N94+N80</f>
        <v>5</v>
      </c>
      <c r="O101" s="35">
        <f>O100+O94+O80</f>
        <v>66</v>
      </c>
      <c r="P101" s="35">
        <f>P100+P94+P80</f>
        <v>37</v>
      </c>
      <c r="Q101" s="37">
        <f>P101/F101</f>
        <v>0.14919354838709678</v>
      </c>
      <c r="R101" s="35">
        <f>R100+R94+R80</f>
        <v>12</v>
      </c>
      <c r="S101" s="35">
        <f>S100+S94+S80</f>
        <v>235</v>
      </c>
      <c r="T101" s="35">
        <f>T100+T94+T80</f>
        <v>16</v>
      </c>
      <c r="U101" s="35">
        <f>U100+U94+U80</f>
        <v>4</v>
      </c>
      <c r="V101" s="35">
        <f>V100+V94+V80</f>
        <v>161</v>
      </c>
      <c r="W101" s="37">
        <f>V101/J101</f>
        <v>0.76666666666666672</v>
      </c>
      <c r="X101" s="35">
        <f t="shared" ref="X101:AE101" si="8">X100+X94+X80</f>
        <v>137</v>
      </c>
      <c r="Y101" s="35">
        <f t="shared" si="8"/>
        <v>46</v>
      </c>
      <c r="Z101" s="35">
        <f t="shared" si="8"/>
        <v>6</v>
      </c>
      <c r="AA101" s="35">
        <f t="shared" si="8"/>
        <v>0</v>
      </c>
      <c r="AB101" s="35">
        <f t="shared" si="8"/>
        <v>176</v>
      </c>
      <c r="AC101" s="35">
        <f t="shared" si="8"/>
        <v>29</v>
      </c>
      <c r="AD101" s="35">
        <f t="shared" si="8"/>
        <v>113</v>
      </c>
      <c r="AE101" s="38">
        <f t="shared" si="8"/>
        <v>90</v>
      </c>
    </row>
    <row r="102" spans="1:31" ht="16.5" customHeight="1" x14ac:dyDescent="0.2">
      <c r="A102" s="420" t="s">
        <v>170</v>
      </c>
      <c r="B102" s="421"/>
      <c r="C102" s="421"/>
      <c r="D102" s="421"/>
      <c r="E102" s="421"/>
      <c r="F102" s="421"/>
      <c r="G102" s="421"/>
      <c r="H102" s="421"/>
      <c r="I102" s="421"/>
      <c r="J102" s="421"/>
      <c r="K102" s="421"/>
      <c r="L102" s="421"/>
      <c r="M102" s="421"/>
      <c r="N102" s="421"/>
      <c r="O102" s="421"/>
      <c r="P102" s="421"/>
      <c r="Q102" s="421"/>
      <c r="R102" s="421"/>
      <c r="S102" s="421"/>
      <c r="T102" s="421"/>
      <c r="U102" s="421"/>
      <c r="V102" s="421"/>
      <c r="W102" s="421"/>
      <c r="X102" s="421"/>
      <c r="Y102" s="421"/>
      <c r="Z102" s="421"/>
      <c r="AA102" s="421"/>
      <c r="AB102" s="421"/>
      <c r="AC102" s="421"/>
      <c r="AD102" s="421"/>
      <c r="AE102" s="422"/>
    </row>
    <row r="103" spans="1:31" customFormat="1" ht="19.5" x14ac:dyDescent="0.25">
      <c r="A103" s="228" t="s">
        <v>171</v>
      </c>
      <c r="B103" s="229">
        <v>33</v>
      </c>
      <c r="C103" s="230">
        <v>1</v>
      </c>
      <c r="D103" s="231">
        <v>0</v>
      </c>
      <c r="E103" s="231">
        <v>33</v>
      </c>
      <c r="F103" s="229">
        <v>23</v>
      </c>
      <c r="G103" s="234">
        <v>0.69689999999999996</v>
      </c>
      <c r="H103" s="231">
        <v>0</v>
      </c>
      <c r="I103" s="231">
        <v>23</v>
      </c>
      <c r="J103" s="229">
        <v>22</v>
      </c>
      <c r="K103" s="234">
        <v>0.95650000000000002</v>
      </c>
      <c r="L103" s="231">
        <v>0</v>
      </c>
      <c r="M103" s="231">
        <v>1</v>
      </c>
      <c r="N103" s="231">
        <v>0</v>
      </c>
      <c r="O103" s="231">
        <v>20</v>
      </c>
      <c r="P103" s="229">
        <v>0</v>
      </c>
      <c r="Q103" s="230">
        <v>0</v>
      </c>
      <c r="R103" s="232">
        <v>1</v>
      </c>
      <c r="S103" s="232">
        <v>21</v>
      </c>
      <c r="T103" s="232">
        <v>1</v>
      </c>
      <c r="U103" s="232">
        <v>0</v>
      </c>
      <c r="V103" s="229">
        <v>15</v>
      </c>
      <c r="W103" s="234">
        <v>0.68179999999999996</v>
      </c>
      <c r="X103" s="232">
        <v>0</v>
      </c>
      <c r="Y103" s="232">
        <v>22</v>
      </c>
      <c r="Z103" s="232">
        <v>0</v>
      </c>
      <c r="AA103" s="232">
        <v>0</v>
      </c>
      <c r="AB103" s="232">
        <v>20</v>
      </c>
      <c r="AC103" s="232">
        <v>1</v>
      </c>
      <c r="AD103" s="232">
        <v>15</v>
      </c>
      <c r="AE103" s="233">
        <v>6</v>
      </c>
    </row>
    <row r="104" spans="1:31" customFormat="1" ht="19.5" x14ac:dyDescent="0.25">
      <c r="A104" s="228" t="s">
        <v>172</v>
      </c>
      <c r="B104" s="229">
        <v>3</v>
      </c>
      <c r="C104" s="230">
        <v>1</v>
      </c>
      <c r="D104" s="231">
        <v>0</v>
      </c>
      <c r="E104" s="231">
        <v>3</v>
      </c>
      <c r="F104" s="229">
        <v>2</v>
      </c>
      <c r="G104" s="234">
        <v>0.66659999999999997</v>
      </c>
      <c r="H104" s="231">
        <v>0</v>
      </c>
      <c r="I104" s="231">
        <v>2</v>
      </c>
      <c r="J104" s="229">
        <v>2</v>
      </c>
      <c r="K104" s="230">
        <v>1</v>
      </c>
      <c r="L104" s="231">
        <v>0</v>
      </c>
      <c r="M104" s="231">
        <v>1</v>
      </c>
      <c r="N104" s="231">
        <v>0</v>
      </c>
      <c r="O104" s="231">
        <v>1</v>
      </c>
      <c r="P104" s="229">
        <v>0</v>
      </c>
      <c r="Q104" s="230">
        <v>0</v>
      </c>
      <c r="R104" s="232">
        <v>0</v>
      </c>
      <c r="S104" s="232">
        <v>2</v>
      </c>
      <c r="T104" s="232">
        <v>0</v>
      </c>
      <c r="U104" s="232">
        <v>0</v>
      </c>
      <c r="V104" s="229">
        <v>1</v>
      </c>
      <c r="W104" s="230">
        <v>0.5</v>
      </c>
      <c r="X104" s="232">
        <v>0</v>
      </c>
      <c r="Y104" s="232">
        <v>2</v>
      </c>
      <c r="Z104" s="232">
        <v>0</v>
      </c>
      <c r="AA104" s="232">
        <v>0</v>
      </c>
      <c r="AB104" s="232">
        <v>1</v>
      </c>
      <c r="AC104" s="232">
        <v>1</v>
      </c>
      <c r="AD104" s="232">
        <v>1</v>
      </c>
      <c r="AE104" s="233">
        <v>1</v>
      </c>
    </row>
    <row r="105" spans="1:31" customFormat="1" ht="19.5" x14ac:dyDescent="0.25">
      <c r="A105" s="228" t="s">
        <v>173</v>
      </c>
      <c r="B105" s="229">
        <v>1</v>
      </c>
      <c r="C105" s="230">
        <v>1</v>
      </c>
      <c r="D105" s="231">
        <v>0</v>
      </c>
      <c r="E105" s="231">
        <v>1</v>
      </c>
      <c r="F105" s="229">
        <v>1</v>
      </c>
      <c r="G105" s="230">
        <v>1</v>
      </c>
      <c r="H105" s="231">
        <v>0</v>
      </c>
      <c r="I105" s="231">
        <v>1</v>
      </c>
      <c r="J105" s="229">
        <v>1</v>
      </c>
      <c r="K105" s="230">
        <v>1</v>
      </c>
      <c r="L105" s="231">
        <v>0</v>
      </c>
      <c r="M105" s="231">
        <v>0</v>
      </c>
      <c r="N105" s="231">
        <v>0</v>
      </c>
      <c r="O105" s="231">
        <v>1</v>
      </c>
      <c r="P105" s="229">
        <v>0</v>
      </c>
      <c r="Q105" s="230">
        <v>0</v>
      </c>
      <c r="R105" s="232">
        <v>0</v>
      </c>
      <c r="S105" s="232">
        <v>1</v>
      </c>
      <c r="T105" s="232">
        <v>0</v>
      </c>
      <c r="U105" s="232">
        <v>0</v>
      </c>
      <c r="V105" s="229">
        <v>1</v>
      </c>
      <c r="W105" s="230">
        <v>1</v>
      </c>
      <c r="X105" s="232">
        <v>0</v>
      </c>
      <c r="Y105" s="232">
        <v>1</v>
      </c>
      <c r="Z105" s="232">
        <v>0</v>
      </c>
      <c r="AA105" s="232">
        <v>0</v>
      </c>
      <c r="AB105" s="232">
        <v>1</v>
      </c>
      <c r="AC105" s="232">
        <v>0</v>
      </c>
      <c r="AD105" s="232">
        <v>1</v>
      </c>
      <c r="AE105" s="233">
        <v>0</v>
      </c>
    </row>
    <row r="106" spans="1:31" customFormat="1" ht="19.5" x14ac:dyDescent="0.25">
      <c r="A106" s="228" t="s">
        <v>18</v>
      </c>
      <c r="B106" s="229">
        <v>18</v>
      </c>
      <c r="C106" s="230">
        <v>1</v>
      </c>
      <c r="D106" s="231">
        <v>0</v>
      </c>
      <c r="E106" s="231">
        <v>18</v>
      </c>
      <c r="F106" s="229">
        <v>9</v>
      </c>
      <c r="G106" s="230">
        <v>0.5</v>
      </c>
      <c r="H106" s="231">
        <v>0</v>
      </c>
      <c r="I106" s="231">
        <v>9</v>
      </c>
      <c r="J106" s="229">
        <v>9</v>
      </c>
      <c r="K106" s="230">
        <v>1</v>
      </c>
      <c r="L106" s="231">
        <v>1</v>
      </c>
      <c r="M106" s="231">
        <v>0</v>
      </c>
      <c r="N106" s="231">
        <v>0</v>
      </c>
      <c r="O106" s="231">
        <v>7</v>
      </c>
      <c r="P106" s="229">
        <v>0</v>
      </c>
      <c r="Q106" s="230">
        <v>0</v>
      </c>
      <c r="R106" s="232">
        <v>0</v>
      </c>
      <c r="S106" s="232">
        <v>9</v>
      </c>
      <c r="T106" s="232">
        <v>0</v>
      </c>
      <c r="U106" s="232">
        <v>0</v>
      </c>
      <c r="V106" s="229">
        <v>8</v>
      </c>
      <c r="W106" s="234">
        <v>0.88880000000000003</v>
      </c>
      <c r="X106" s="232">
        <v>1</v>
      </c>
      <c r="Y106" s="232">
        <v>8</v>
      </c>
      <c r="Z106" s="232">
        <v>0</v>
      </c>
      <c r="AA106" s="232">
        <v>0</v>
      </c>
      <c r="AB106" s="232">
        <v>8</v>
      </c>
      <c r="AC106" s="232">
        <v>0</v>
      </c>
      <c r="AD106" s="232">
        <v>8</v>
      </c>
      <c r="AE106" s="233">
        <v>0</v>
      </c>
    </row>
    <row r="107" spans="1:31" customFormat="1" ht="19.5" x14ac:dyDescent="0.25">
      <c r="A107" s="228" t="s">
        <v>299</v>
      </c>
      <c r="B107" s="229">
        <v>1</v>
      </c>
      <c r="C107" s="230">
        <v>1</v>
      </c>
      <c r="D107" s="231">
        <v>0</v>
      </c>
      <c r="E107" s="231">
        <v>1</v>
      </c>
      <c r="F107" s="229">
        <v>1</v>
      </c>
      <c r="G107" s="230">
        <v>1</v>
      </c>
      <c r="H107" s="231">
        <v>0</v>
      </c>
      <c r="I107" s="231">
        <v>1</v>
      </c>
      <c r="J107" s="229">
        <v>1</v>
      </c>
      <c r="K107" s="230">
        <v>1</v>
      </c>
      <c r="L107" s="231">
        <v>0</v>
      </c>
      <c r="M107" s="231">
        <v>0</v>
      </c>
      <c r="N107" s="231">
        <v>0</v>
      </c>
      <c r="O107" s="231">
        <v>1</v>
      </c>
      <c r="P107" s="229">
        <v>0</v>
      </c>
      <c r="Q107" s="230">
        <v>0</v>
      </c>
      <c r="R107" s="232">
        <v>0</v>
      </c>
      <c r="S107" s="232">
        <v>1</v>
      </c>
      <c r="T107" s="232">
        <v>0</v>
      </c>
      <c r="U107" s="232">
        <v>0</v>
      </c>
      <c r="V107" s="229">
        <v>1</v>
      </c>
      <c r="W107" s="230">
        <v>1</v>
      </c>
      <c r="X107" s="232">
        <v>0</v>
      </c>
      <c r="Y107" s="232">
        <v>1</v>
      </c>
      <c r="Z107" s="232">
        <v>0</v>
      </c>
      <c r="AA107" s="232">
        <v>0</v>
      </c>
      <c r="AB107" s="232">
        <v>1</v>
      </c>
      <c r="AC107" s="232">
        <v>0</v>
      </c>
      <c r="AD107" s="232">
        <v>1</v>
      </c>
      <c r="AE107" s="233">
        <v>0</v>
      </c>
    </row>
    <row r="108" spans="1:31" customFormat="1" ht="19.5" x14ac:dyDescent="0.25">
      <c r="A108" s="228" t="s">
        <v>21</v>
      </c>
      <c r="B108" s="229">
        <v>31</v>
      </c>
      <c r="C108" s="230">
        <v>1</v>
      </c>
      <c r="D108" s="231">
        <v>0</v>
      </c>
      <c r="E108" s="231">
        <v>31</v>
      </c>
      <c r="F108" s="229">
        <v>19</v>
      </c>
      <c r="G108" s="234">
        <v>0.6129</v>
      </c>
      <c r="H108" s="231">
        <v>0</v>
      </c>
      <c r="I108" s="231">
        <v>19</v>
      </c>
      <c r="J108" s="229">
        <v>19</v>
      </c>
      <c r="K108" s="230">
        <v>1</v>
      </c>
      <c r="L108" s="231">
        <v>0</v>
      </c>
      <c r="M108" s="231">
        <v>7</v>
      </c>
      <c r="N108" s="231">
        <v>3</v>
      </c>
      <c r="O108" s="231">
        <v>9</v>
      </c>
      <c r="P108" s="229">
        <v>0</v>
      </c>
      <c r="Q108" s="230">
        <v>0</v>
      </c>
      <c r="R108" s="232">
        <v>0</v>
      </c>
      <c r="S108" s="232">
        <v>19</v>
      </c>
      <c r="T108" s="232">
        <v>0</v>
      </c>
      <c r="U108" s="232">
        <v>0</v>
      </c>
      <c r="V108" s="229">
        <v>14</v>
      </c>
      <c r="W108" s="234">
        <v>0.73680000000000001</v>
      </c>
      <c r="X108" s="232">
        <v>0</v>
      </c>
      <c r="Y108" s="232">
        <v>14</v>
      </c>
      <c r="Z108" s="232">
        <v>3</v>
      </c>
      <c r="AA108" s="232">
        <v>0</v>
      </c>
      <c r="AB108" s="232">
        <v>16</v>
      </c>
      <c r="AC108" s="232">
        <v>3</v>
      </c>
      <c r="AD108" s="232">
        <v>13</v>
      </c>
      <c r="AE108" s="233">
        <v>4</v>
      </c>
    </row>
    <row r="109" spans="1:31" customFormat="1" ht="19.5" x14ac:dyDescent="0.25">
      <c r="A109" s="228" t="s">
        <v>10</v>
      </c>
      <c r="B109" s="229">
        <v>10</v>
      </c>
      <c r="C109" s="230">
        <v>1</v>
      </c>
      <c r="D109" s="231">
        <v>0</v>
      </c>
      <c r="E109" s="231">
        <v>10</v>
      </c>
      <c r="F109" s="229">
        <v>3</v>
      </c>
      <c r="G109" s="230">
        <v>0.3</v>
      </c>
      <c r="H109" s="231">
        <v>0</v>
      </c>
      <c r="I109" s="231">
        <v>3</v>
      </c>
      <c r="J109" s="229">
        <v>3</v>
      </c>
      <c r="K109" s="230">
        <v>1</v>
      </c>
      <c r="L109" s="231">
        <v>0</v>
      </c>
      <c r="M109" s="231">
        <v>0</v>
      </c>
      <c r="N109" s="231">
        <v>0</v>
      </c>
      <c r="O109" s="231">
        <v>3</v>
      </c>
      <c r="P109" s="229">
        <v>0</v>
      </c>
      <c r="Q109" s="230">
        <v>0</v>
      </c>
      <c r="R109" s="232">
        <v>1</v>
      </c>
      <c r="S109" s="232">
        <v>2</v>
      </c>
      <c r="T109" s="232">
        <v>0</v>
      </c>
      <c r="U109" s="232">
        <v>0</v>
      </c>
      <c r="V109" s="229">
        <v>3</v>
      </c>
      <c r="W109" s="230">
        <v>1</v>
      </c>
      <c r="X109" s="232">
        <v>0</v>
      </c>
      <c r="Y109" s="232">
        <v>3</v>
      </c>
      <c r="Z109" s="232">
        <v>0</v>
      </c>
      <c r="AA109" s="232">
        <v>0</v>
      </c>
      <c r="AB109" s="232">
        <v>3</v>
      </c>
      <c r="AC109" s="232">
        <v>0</v>
      </c>
      <c r="AD109" s="232">
        <v>2</v>
      </c>
      <c r="AE109" s="233">
        <v>1</v>
      </c>
    </row>
    <row r="110" spans="1:31" customFormat="1" ht="19.5" x14ac:dyDescent="0.25">
      <c r="A110" s="228" t="s">
        <v>174</v>
      </c>
      <c r="B110" s="229">
        <v>14</v>
      </c>
      <c r="C110" s="230">
        <v>1</v>
      </c>
      <c r="D110" s="231">
        <v>0</v>
      </c>
      <c r="E110" s="231">
        <v>14</v>
      </c>
      <c r="F110" s="229">
        <v>6</v>
      </c>
      <c r="G110" s="234">
        <v>0.42849999999999999</v>
      </c>
      <c r="H110" s="231">
        <v>0</v>
      </c>
      <c r="I110" s="231">
        <v>6</v>
      </c>
      <c r="J110" s="229">
        <v>6</v>
      </c>
      <c r="K110" s="230">
        <v>1</v>
      </c>
      <c r="L110" s="231">
        <v>0</v>
      </c>
      <c r="M110" s="231">
        <v>4</v>
      </c>
      <c r="N110" s="231">
        <v>0</v>
      </c>
      <c r="O110" s="231">
        <v>2</v>
      </c>
      <c r="P110" s="229">
        <v>0</v>
      </c>
      <c r="Q110" s="230">
        <v>0</v>
      </c>
      <c r="R110" s="232">
        <v>1</v>
      </c>
      <c r="S110" s="232">
        <v>5</v>
      </c>
      <c r="T110" s="232">
        <v>0</v>
      </c>
      <c r="U110" s="232">
        <v>0</v>
      </c>
      <c r="V110" s="229">
        <v>4</v>
      </c>
      <c r="W110" s="234">
        <v>0.66659999999999997</v>
      </c>
      <c r="X110" s="232">
        <v>2</v>
      </c>
      <c r="Y110" s="232">
        <v>3</v>
      </c>
      <c r="Z110" s="232">
        <v>0</v>
      </c>
      <c r="AA110" s="232">
        <v>0</v>
      </c>
      <c r="AB110" s="232">
        <v>4</v>
      </c>
      <c r="AC110" s="232">
        <v>2</v>
      </c>
      <c r="AD110" s="232">
        <v>2</v>
      </c>
      <c r="AE110" s="233">
        <v>4</v>
      </c>
    </row>
    <row r="111" spans="1:31" ht="16.5" customHeight="1" x14ac:dyDescent="0.2">
      <c r="A111" s="34" t="s">
        <v>59</v>
      </c>
      <c r="B111" s="35">
        <f>SUM(B103:B110)</f>
        <v>111</v>
      </c>
      <c r="C111" s="36">
        <v>1</v>
      </c>
      <c r="D111" s="35">
        <f>SUM(D103:D110)</f>
        <v>0</v>
      </c>
      <c r="E111" s="35">
        <f>SUM(E103:E110)</f>
        <v>111</v>
      </c>
      <c r="F111" s="35">
        <f>SUM(F103:F110)</f>
        <v>64</v>
      </c>
      <c r="G111" s="37">
        <f>F111/B111</f>
        <v>0.57657657657657657</v>
      </c>
      <c r="H111" s="35">
        <f>SUM(H103:H110)</f>
        <v>0</v>
      </c>
      <c r="I111" s="35">
        <f>SUM(I103:I110)</f>
        <v>64</v>
      </c>
      <c r="J111" s="35">
        <f>SUM(J103:J110)</f>
        <v>63</v>
      </c>
      <c r="K111" s="37">
        <f>J111/F111</f>
        <v>0.984375</v>
      </c>
      <c r="L111" s="35">
        <f>SUM(L103:L110)</f>
        <v>1</v>
      </c>
      <c r="M111" s="35">
        <f>SUM(M103:M110)</f>
        <v>13</v>
      </c>
      <c r="N111" s="35">
        <f>SUM(N103:N110)</f>
        <v>3</v>
      </c>
      <c r="O111" s="35">
        <f>SUM(O103:O110)</f>
        <v>44</v>
      </c>
      <c r="P111" s="35">
        <f>SUM(P103:P110)</f>
        <v>0</v>
      </c>
      <c r="Q111" s="37">
        <f>P111/F111</f>
        <v>0</v>
      </c>
      <c r="R111" s="35">
        <f>SUM(R103:R110)</f>
        <v>3</v>
      </c>
      <c r="S111" s="35">
        <f>SUM(S103:S110)</f>
        <v>60</v>
      </c>
      <c r="T111" s="35">
        <f>SUM(T103:T110)</f>
        <v>1</v>
      </c>
      <c r="U111" s="35">
        <f>SUM(U103:U110)</f>
        <v>0</v>
      </c>
      <c r="V111" s="35">
        <f>SUM(V103:V110)</f>
        <v>47</v>
      </c>
      <c r="W111" s="37">
        <f>V111/J111</f>
        <v>0.74603174603174605</v>
      </c>
      <c r="X111" s="35">
        <f t="shared" ref="X111:AE111" si="9">SUM(X103:X110)</f>
        <v>3</v>
      </c>
      <c r="Y111" s="35">
        <f t="shared" si="9"/>
        <v>54</v>
      </c>
      <c r="Z111" s="35">
        <f t="shared" si="9"/>
        <v>3</v>
      </c>
      <c r="AA111" s="35">
        <f t="shared" si="9"/>
        <v>0</v>
      </c>
      <c r="AB111" s="35">
        <f t="shared" si="9"/>
        <v>54</v>
      </c>
      <c r="AC111" s="35">
        <f t="shared" si="9"/>
        <v>7</v>
      </c>
      <c r="AD111" s="35">
        <f t="shared" si="9"/>
        <v>43</v>
      </c>
      <c r="AE111" s="38">
        <f t="shared" si="9"/>
        <v>16</v>
      </c>
    </row>
    <row r="112" spans="1:31" ht="16.5" customHeight="1" x14ac:dyDescent="0.2">
      <c r="A112" s="420" t="s">
        <v>175</v>
      </c>
      <c r="B112" s="421"/>
      <c r="C112" s="421"/>
      <c r="D112" s="421"/>
      <c r="E112" s="421"/>
      <c r="F112" s="421"/>
      <c r="G112" s="421"/>
      <c r="H112" s="421"/>
      <c r="I112" s="421"/>
      <c r="J112" s="421"/>
      <c r="K112" s="421"/>
      <c r="L112" s="421"/>
      <c r="M112" s="421"/>
      <c r="N112" s="421"/>
      <c r="O112" s="421"/>
      <c r="P112" s="421"/>
      <c r="Q112" s="421"/>
      <c r="R112" s="421"/>
      <c r="S112" s="421"/>
      <c r="T112" s="421"/>
      <c r="U112" s="421"/>
      <c r="V112" s="421"/>
      <c r="W112" s="421"/>
      <c r="X112" s="421"/>
      <c r="Y112" s="421"/>
      <c r="Z112" s="421"/>
      <c r="AA112" s="421"/>
      <c r="AB112" s="421"/>
      <c r="AC112" s="421"/>
      <c r="AD112" s="421"/>
      <c r="AE112" s="422"/>
    </row>
    <row r="113" spans="1:31" customFormat="1" ht="19.5" x14ac:dyDescent="0.25">
      <c r="A113" s="228" t="s">
        <v>176</v>
      </c>
      <c r="B113" s="229">
        <v>4</v>
      </c>
      <c r="C113" s="230">
        <v>1</v>
      </c>
      <c r="D113" s="231">
        <v>0</v>
      </c>
      <c r="E113" s="231">
        <v>4</v>
      </c>
      <c r="F113" s="229">
        <v>4</v>
      </c>
      <c r="G113" s="230">
        <v>1</v>
      </c>
      <c r="H113" s="231">
        <v>0</v>
      </c>
      <c r="I113" s="231">
        <v>4</v>
      </c>
      <c r="J113" s="229">
        <v>4</v>
      </c>
      <c r="K113" s="230">
        <v>1</v>
      </c>
      <c r="L113" s="231">
        <v>0</v>
      </c>
      <c r="M113" s="231">
        <v>0</v>
      </c>
      <c r="N113" s="231">
        <v>2</v>
      </c>
      <c r="O113" s="231">
        <v>2</v>
      </c>
      <c r="P113" s="229">
        <v>0</v>
      </c>
      <c r="Q113" s="230">
        <v>0</v>
      </c>
      <c r="R113" s="232">
        <v>0</v>
      </c>
      <c r="S113" s="232">
        <v>4</v>
      </c>
      <c r="T113" s="232">
        <v>1</v>
      </c>
      <c r="U113" s="232">
        <v>1</v>
      </c>
      <c r="V113" s="229">
        <v>4</v>
      </c>
      <c r="W113" s="230">
        <v>1</v>
      </c>
      <c r="X113" s="232">
        <v>0</v>
      </c>
      <c r="Y113" s="232">
        <v>2</v>
      </c>
      <c r="Z113" s="232">
        <v>2</v>
      </c>
      <c r="AA113" s="232">
        <v>0</v>
      </c>
      <c r="AB113" s="232">
        <v>4</v>
      </c>
      <c r="AC113" s="232">
        <v>0</v>
      </c>
      <c r="AD113" s="232">
        <v>4</v>
      </c>
      <c r="AE113" s="233">
        <v>0</v>
      </c>
    </row>
    <row r="114" spans="1:31" customFormat="1" ht="19.5" x14ac:dyDescent="0.25">
      <c r="A114" s="228" t="s">
        <v>177</v>
      </c>
      <c r="B114" s="229">
        <v>1</v>
      </c>
      <c r="C114" s="230">
        <v>1</v>
      </c>
      <c r="D114" s="231">
        <v>0</v>
      </c>
      <c r="E114" s="231">
        <v>1</v>
      </c>
      <c r="F114" s="229">
        <v>1</v>
      </c>
      <c r="G114" s="230">
        <v>1</v>
      </c>
      <c r="H114" s="231">
        <v>0</v>
      </c>
      <c r="I114" s="231">
        <v>1</v>
      </c>
      <c r="J114" s="229">
        <v>1</v>
      </c>
      <c r="K114" s="230">
        <v>1</v>
      </c>
      <c r="L114" s="231">
        <v>0</v>
      </c>
      <c r="M114" s="231">
        <v>0</v>
      </c>
      <c r="N114" s="231">
        <v>0</v>
      </c>
      <c r="O114" s="231">
        <v>1</v>
      </c>
      <c r="P114" s="229">
        <v>0</v>
      </c>
      <c r="Q114" s="230">
        <v>0</v>
      </c>
      <c r="R114" s="232">
        <v>0</v>
      </c>
      <c r="S114" s="232">
        <v>1</v>
      </c>
      <c r="T114" s="232">
        <v>0</v>
      </c>
      <c r="U114" s="232">
        <v>0</v>
      </c>
      <c r="V114" s="229">
        <v>1</v>
      </c>
      <c r="W114" s="230">
        <v>1</v>
      </c>
      <c r="X114" s="232">
        <v>0</v>
      </c>
      <c r="Y114" s="232">
        <v>1</v>
      </c>
      <c r="Z114" s="232">
        <v>0</v>
      </c>
      <c r="AA114" s="232">
        <v>0</v>
      </c>
      <c r="AB114" s="232">
        <v>1</v>
      </c>
      <c r="AC114" s="232">
        <v>0</v>
      </c>
      <c r="AD114" s="232">
        <v>1</v>
      </c>
      <c r="AE114" s="233">
        <v>0</v>
      </c>
    </row>
    <row r="115" spans="1:31" ht="16.5" customHeight="1" x14ac:dyDescent="0.2">
      <c r="A115" s="34" t="s">
        <v>59</v>
      </c>
      <c r="B115" s="35">
        <f>SUM(B113:B114)</f>
        <v>5</v>
      </c>
      <c r="C115" s="36">
        <v>1</v>
      </c>
      <c r="D115" s="35">
        <f t="shared" ref="D115:F115" si="10">SUM(D113:D114)</f>
        <v>0</v>
      </c>
      <c r="E115" s="35">
        <f t="shared" si="10"/>
        <v>5</v>
      </c>
      <c r="F115" s="35">
        <f t="shared" si="10"/>
        <v>5</v>
      </c>
      <c r="G115" s="37">
        <f>F115/B115</f>
        <v>1</v>
      </c>
      <c r="H115" s="35">
        <f t="shared" ref="H115:J115" si="11">SUM(H113:H114)</f>
        <v>0</v>
      </c>
      <c r="I115" s="35">
        <f t="shared" si="11"/>
        <v>5</v>
      </c>
      <c r="J115" s="35">
        <f t="shared" si="11"/>
        <v>5</v>
      </c>
      <c r="K115" s="37">
        <f>J115/F115</f>
        <v>1</v>
      </c>
      <c r="L115" s="35">
        <f t="shared" ref="L115:P115" si="12">SUM(L113:L114)</f>
        <v>0</v>
      </c>
      <c r="M115" s="35">
        <f t="shared" si="12"/>
        <v>0</v>
      </c>
      <c r="N115" s="35">
        <f t="shared" si="12"/>
        <v>2</v>
      </c>
      <c r="O115" s="35">
        <f t="shared" si="12"/>
        <v>3</v>
      </c>
      <c r="P115" s="35">
        <f t="shared" si="12"/>
        <v>0</v>
      </c>
      <c r="Q115" s="37">
        <f>P115/F115</f>
        <v>0</v>
      </c>
      <c r="R115" s="35">
        <f t="shared" ref="R115:V115" si="13">SUM(R113:R114)</f>
        <v>0</v>
      </c>
      <c r="S115" s="35">
        <f t="shared" si="13"/>
        <v>5</v>
      </c>
      <c r="T115" s="35">
        <f t="shared" si="13"/>
        <v>1</v>
      </c>
      <c r="U115" s="35">
        <f t="shared" si="13"/>
        <v>1</v>
      </c>
      <c r="V115" s="35">
        <f t="shared" si="13"/>
        <v>5</v>
      </c>
      <c r="W115" s="37">
        <f>V115/J115</f>
        <v>1</v>
      </c>
      <c r="X115" s="35">
        <f t="shared" ref="X115:AE115" si="14">SUM(X113:X114)</f>
        <v>0</v>
      </c>
      <c r="Y115" s="35">
        <f t="shared" si="14"/>
        <v>3</v>
      </c>
      <c r="Z115" s="35">
        <f t="shared" si="14"/>
        <v>2</v>
      </c>
      <c r="AA115" s="35">
        <f t="shared" si="14"/>
        <v>0</v>
      </c>
      <c r="AB115" s="35">
        <f t="shared" si="14"/>
        <v>5</v>
      </c>
      <c r="AC115" s="35">
        <f t="shared" si="14"/>
        <v>0</v>
      </c>
      <c r="AD115" s="35">
        <f t="shared" si="14"/>
        <v>5</v>
      </c>
      <c r="AE115" s="38">
        <f t="shared" si="14"/>
        <v>0</v>
      </c>
    </row>
    <row r="116" spans="1:31" ht="16.5" customHeight="1" x14ac:dyDescent="0.2">
      <c r="A116" s="45" t="s">
        <v>178</v>
      </c>
      <c r="B116" s="46">
        <f>B115+B111+B101+B76+B62+B46+B25</f>
        <v>2053</v>
      </c>
      <c r="C116" s="47">
        <v>1</v>
      </c>
      <c r="D116" s="46">
        <f>D115+D111+D101+D76+D62+D46+D25</f>
        <v>1550</v>
      </c>
      <c r="E116" s="46">
        <f>E115+E111+E101+E76+E62+E46+E25</f>
        <v>503</v>
      </c>
      <c r="F116" s="46">
        <f>F115+F111+F101+F76+F62+F46+F25</f>
        <v>1628</v>
      </c>
      <c r="G116" s="48">
        <f>F116/B116</f>
        <v>0.79298587433024836</v>
      </c>
      <c r="H116" s="46">
        <f>H115+H111+H101+H76+H62+H46+H25</f>
        <v>1302</v>
      </c>
      <c r="I116" s="46">
        <f>I115+I111+I101+I76+I62+I46+I25</f>
        <v>326</v>
      </c>
      <c r="J116" s="46">
        <f>J115+J111+J101+J76+J62+J46+J25</f>
        <v>1336</v>
      </c>
      <c r="K116" s="48">
        <f>J116/F116</f>
        <v>0.82063882063882065</v>
      </c>
      <c r="L116" s="46">
        <f>L115+L111+L101+L76+L62+L46+L25</f>
        <v>252</v>
      </c>
      <c r="M116" s="46">
        <f>M115+M111+M101+M76+M62+M46+M25</f>
        <v>595</v>
      </c>
      <c r="N116" s="46">
        <f>N115+N111+N101+N76+N62+N46+N25</f>
        <v>57</v>
      </c>
      <c r="O116" s="46">
        <f>O115+O111+O101+O76+O62+O46+O25</f>
        <v>380</v>
      </c>
      <c r="P116" s="46">
        <f>P115+P111+P101+P76+P62+P46+P25</f>
        <v>282</v>
      </c>
      <c r="Q116" s="48">
        <f>P116/F116</f>
        <v>0.17321867321867321</v>
      </c>
      <c r="R116" s="46">
        <f>R115+R111+R101+R76+R62+R46+R25</f>
        <v>64</v>
      </c>
      <c r="S116" s="46">
        <f>S115+S111+S101+S76+S62+S46+S25</f>
        <v>1554</v>
      </c>
      <c r="T116" s="46">
        <f>T115+T111+T101+T76+T62+T46+T25</f>
        <v>62</v>
      </c>
      <c r="U116" s="46">
        <f>U115+U111+U101+U76+U62+U46+U25</f>
        <v>15</v>
      </c>
      <c r="V116" s="46">
        <f>V115+V111+V101+V76+V62+V46+V25</f>
        <v>871</v>
      </c>
      <c r="W116" s="48">
        <f>V116/J116</f>
        <v>0.65194610778443118</v>
      </c>
      <c r="X116" s="46">
        <f t="shared" ref="X116:AE116" si="15">X115+X111+X101+X76+X62+X46+X25</f>
        <v>690</v>
      </c>
      <c r="Y116" s="46">
        <f t="shared" si="15"/>
        <v>373</v>
      </c>
      <c r="Z116" s="46">
        <f t="shared" si="15"/>
        <v>61</v>
      </c>
      <c r="AA116" s="46">
        <f t="shared" si="15"/>
        <v>0</v>
      </c>
      <c r="AB116" s="46">
        <f t="shared" si="15"/>
        <v>1110</v>
      </c>
      <c r="AC116" s="46">
        <f t="shared" si="15"/>
        <v>180</v>
      </c>
      <c r="AD116" s="46">
        <f t="shared" si="15"/>
        <v>714</v>
      </c>
      <c r="AE116" s="49">
        <f t="shared" si="15"/>
        <v>567</v>
      </c>
    </row>
  </sheetData>
  <mergeCells count="62">
    <mergeCell ref="A1:AE1"/>
    <mergeCell ref="A2:AE2"/>
    <mergeCell ref="A3:AE3"/>
    <mergeCell ref="A5:A9"/>
    <mergeCell ref="B5:C5"/>
    <mergeCell ref="D5:E5"/>
    <mergeCell ref="F5:G5"/>
    <mergeCell ref="H5:I5"/>
    <mergeCell ref="J5:K5"/>
    <mergeCell ref="L5:O7"/>
    <mergeCell ref="P5:Q5"/>
    <mergeCell ref="V5:W5"/>
    <mergeCell ref="X5:AA7"/>
    <mergeCell ref="AB5:AC7"/>
    <mergeCell ref="AD5:AE7"/>
    <mergeCell ref="P6:Q6"/>
    <mergeCell ref="V6:W6"/>
    <mergeCell ref="B7:C7"/>
    <mergeCell ref="D7:E7"/>
    <mergeCell ref="F7:G7"/>
    <mergeCell ref="H7:I7"/>
    <mergeCell ref="J7:K7"/>
    <mergeCell ref="P7:Q7"/>
    <mergeCell ref="V7:W7"/>
    <mergeCell ref="B6:C6"/>
    <mergeCell ref="D6:E6"/>
    <mergeCell ref="F6:G6"/>
    <mergeCell ref="H6:I6"/>
    <mergeCell ref="J6:K6"/>
    <mergeCell ref="A26:AE26"/>
    <mergeCell ref="V8:V9"/>
    <mergeCell ref="W8:W9"/>
    <mergeCell ref="X8:X9"/>
    <mergeCell ref="Y8:Y9"/>
    <mergeCell ref="Z8:Z9"/>
    <mergeCell ref="AA8:AA9"/>
    <mergeCell ref="H8:H9"/>
    <mergeCell ref="I8:I9"/>
    <mergeCell ref="J8:J9"/>
    <mergeCell ref="K8:K9"/>
    <mergeCell ref="P8:P9"/>
    <mergeCell ref="Q8:Q9"/>
    <mergeCell ref="B8:B9"/>
    <mergeCell ref="C8:C9"/>
    <mergeCell ref="D8:D9"/>
    <mergeCell ref="AB8:AB9"/>
    <mergeCell ref="AC8:AC9"/>
    <mergeCell ref="AD8:AD9"/>
    <mergeCell ref="AE8:AE9"/>
    <mergeCell ref="A10:AE10"/>
    <mergeCell ref="E8:E9"/>
    <mergeCell ref="F8:F9"/>
    <mergeCell ref="G8:G9"/>
    <mergeCell ref="A95:AE95"/>
    <mergeCell ref="A102:AE102"/>
    <mergeCell ref="A112:AE112"/>
    <mergeCell ref="A31:AE31"/>
    <mergeCell ref="A47:AE47"/>
    <mergeCell ref="A63:AE63"/>
    <mergeCell ref="A77:AE77"/>
    <mergeCell ref="A78:AE78"/>
    <mergeCell ref="A81:AE81"/>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สรุปนศ.2569-1</vt:lpstr>
      <vt:lpstr>สรุปบัณฑิต2568</vt:lpstr>
      <vt:lpstr>หลักฐานการนำส่ง1-2569</vt:lpstr>
      <vt:lpstr>บุคลากรสายวิชาการ</vt:lpstr>
      <vt:lpstr>สรุปบุคลากร</vt:lpstr>
      <vt:lpstr>รายงานภาวะมีงานทำ 2568</vt:lpstr>
      <vt:lpstr>บุคลากรสายวิชาการ!Print_Area</vt:lpstr>
      <vt:lpstr>สรุปบุคลากร!Print_Area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พิมพ์นภัส เสาร์สิงห์</dc:creator>
  <cp:lastModifiedBy>พิมพ์นภัส เสาร์สิงห์</cp:lastModifiedBy>
  <dcterms:created xsi:type="dcterms:W3CDTF">2026-09-03T02:21:03Z</dcterms:created>
  <dcterms:modified xsi:type="dcterms:W3CDTF">2026-10-01T07:41:39Z</dcterms:modified>
</cp:coreProperties>
</file>